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omments2.xml" ContentType="application/vnd.openxmlformats-officedocument.spreadsheetml.comment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3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C:\Moje dokumenty\650 - Monitoring\Listy a maily\ Taliani\fnl\"/>
    </mc:Choice>
  </mc:AlternateContent>
  <bookViews>
    <workbookView xWindow="0" yWindow="0" windowWidth="16200" windowHeight="10935" firstSheet="2" activeTab="2"/>
  </bookViews>
  <sheets>
    <sheet name="Sumár" sheetId="1" state="hidden" r:id="rId1"/>
    <sheet name="PP" sheetId="37" state="hidden" r:id="rId2"/>
    <sheet name="BIO – FINIŠ, s.r.o." sheetId="2" r:id="rId3"/>
    <sheet name="BOVINEX EUROPA, s.r.o." sheetId="3" r:id="rId4"/>
    <sheet name="AGROITAL PLUS s. r. o." sheetId="4" r:id="rId5"/>
    <sheet name="AGRIDEA s.r.o." sheetId="21" r:id="rId6"/>
    <sheet name="AGRI-FUTURO, spol. s r.o." sheetId="22" r:id="rId7"/>
    <sheet name="AGRO – Košarovce, s.r.o." sheetId="23" r:id="rId8"/>
    <sheet name="POLAGRO, spol. s r.o." sheetId="24" r:id="rId9"/>
    <sheet name="AGROITAL,s.r.o." sheetId="25" r:id="rId10"/>
    <sheet name="TRA.CE.R. exp.-imp., s.r.o.-" sheetId="27" r:id="rId11"/>
    <sheet name="AGROKOMPLEX spol. s.r.o. HE" sheetId="26" r:id="rId12"/>
    <sheet name="AGROLUK, s.r.o." sheetId="28" r:id="rId13"/>
    <sheet name="AGROPAPÍN, s.r.o." sheetId="29" r:id="rId14"/>
    <sheet name="CO.BE.R. - PLUS, spol. s r.o." sheetId="30" r:id="rId15"/>
    <sheet name="CO.BE.R. spol. s r.o." sheetId="31" r:id="rId16"/>
    <sheet name="DIEMIL spol. s.r.o." sheetId="32" r:id="rId17"/>
    <sheet name="ITAL-SLOVAK, s.r.o." sheetId="33" r:id="rId18"/>
    <sheet name="MANGINI s.r.o. " sheetId="34" r:id="rId19"/>
    <sheet name="V. B. D. EUROPA, s.r.o." sheetId="35" r:id="rId20"/>
    <sheet name="AGRO BOVINEX s.r.o." sheetId="36" r:id="rId21"/>
  </sheets>
  <calcPr calcId="152511"/>
</workbook>
</file>

<file path=xl/calcChain.xml><?xml version="1.0" encoding="utf-8"?>
<calcChain xmlns="http://schemas.openxmlformats.org/spreadsheetml/2006/main">
  <c r="O101" i="1" l="1"/>
  <c r="P4" i="36" l="1"/>
  <c r="O4" i="36"/>
  <c r="P4" i="35"/>
  <c r="O4" i="35"/>
  <c r="P7" i="34"/>
  <c r="O7" i="34"/>
  <c r="P7" i="33"/>
  <c r="O7" i="33"/>
  <c r="P8" i="32"/>
  <c r="O8" i="32"/>
  <c r="P10" i="31"/>
  <c r="O10" i="31"/>
  <c r="P8" i="30"/>
  <c r="O8" i="30"/>
  <c r="Q5" i="21" l="1"/>
  <c r="R4" i="21"/>
  <c r="R3" i="21"/>
  <c r="P4" i="4"/>
  <c r="O4" i="4"/>
  <c r="P6" i="29"/>
  <c r="O6" i="29"/>
  <c r="P11" i="28"/>
  <c r="O11" i="28"/>
  <c r="P9" i="27"/>
  <c r="O9" i="27"/>
  <c r="P11" i="26"/>
  <c r="O11" i="26"/>
  <c r="P5" i="25"/>
  <c r="O5" i="25"/>
  <c r="P8" i="24"/>
  <c r="O8" i="24"/>
  <c r="P10" i="23"/>
  <c r="O10" i="23"/>
  <c r="P7" i="22"/>
  <c r="O7" i="22"/>
  <c r="P8" i="21"/>
  <c r="O8" i="21"/>
  <c r="O5" i="3"/>
  <c r="P4" i="2"/>
  <c r="O4" i="2"/>
  <c r="P101" i="1" l="1"/>
  <c r="Q8" i="1"/>
  <c r="Q5" i="1"/>
  <c r="R5" i="21" s="1"/>
  <c r="R10" i="1"/>
  <c r="R11" i="1"/>
  <c r="R16" i="1"/>
  <c r="R17" i="1"/>
  <c r="R21" i="1"/>
  <c r="R22" i="1"/>
  <c r="R30" i="1"/>
  <c r="R40" i="1"/>
  <c r="R50" i="1"/>
  <c r="R51" i="1"/>
  <c r="R60" i="1"/>
  <c r="R65" i="1"/>
  <c r="R71" i="1"/>
  <c r="R79" i="1"/>
  <c r="R85" i="1"/>
  <c r="R90" i="1"/>
  <c r="Q12" i="1"/>
  <c r="R12" i="1" s="1"/>
  <c r="Q101" i="1" l="1"/>
  <c r="R101" i="1"/>
</calcChain>
</file>

<file path=xl/comments1.xml><?xml version="1.0" encoding="utf-8"?>
<comments xmlns="http://schemas.openxmlformats.org/spreadsheetml/2006/main">
  <authors>
    <author>petoova</author>
    <author>Kirková Veronika</author>
  </authors>
  <commentList>
    <comment ref="B16" authorId="0" shapeId="0">
      <text>
        <r>
          <rPr>
            <sz val="8"/>
            <color indexed="81"/>
            <rFont val="Tahoma"/>
            <family val="2"/>
            <charset val="238"/>
          </rPr>
          <t xml:space="preserve">
05.11.2007 rozdelenie záväzku medzi Agri-Futuro a Co.BE.R. spol. s r.o.</t>
        </r>
      </text>
    </comment>
    <comment ref="B17" authorId="0" shapeId="0">
      <text>
        <r>
          <rPr>
            <sz val="8"/>
            <color indexed="81"/>
            <rFont val="Tahoma"/>
            <family val="2"/>
            <charset val="238"/>
          </rPr>
          <t xml:space="preserve">
05.11.2007 rozdelenie záväzku medzi Agri-Futuro a Co.BE.R. spol. s r.o.</t>
        </r>
      </text>
    </comment>
    <comment ref="B50" authorId="1" shapeId="0">
      <text>
        <r>
          <rPr>
            <sz val="9"/>
            <color indexed="81"/>
            <rFont val="Segoe UI"/>
            <family val="2"/>
            <charset val="238"/>
          </rPr>
          <t xml:space="preserve">rozdelenie záväzku 18.12.2007 dod.č.2
</t>
        </r>
      </text>
    </comment>
    <comment ref="B51" authorId="1" shapeId="0">
      <text>
        <r>
          <rPr>
            <sz val="8"/>
            <color indexed="81"/>
            <rFont val="Segoe UI"/>
            <family val="2"/>
            <charset val="238"/>
          </rPr>
          <t>13.11.2007 dodatok o rozdelení záväzkov medzi Agro Brekov a Agrokomplex, spol. s r.o. Humenné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Kirková Veronika</author>
  </authors>
  <commentList>
    <comment ref="B3" authorId="0" shapeId="0">
      <text>
        <r>
          <rPr>
            <sz val="9"/>
            <color indexed="81"/>
            <rFont val="Segoe UI"/>
            <family val="2"/>
            <charset val="238"/>
          </rPr>
          <t xml:space="preserve">05.11.2007 rozdelenie záväzku medzi Agri-Futuro a Co.BE.R. spol. s r.o.
</t>
        </r>
      </text>
    </comment>
    <comment ref="B4" authorId="0" shapeId="0">
      <text>
        <r>
          <rPr>
            <sz val="9"/>
            <color indexed="81"/>
            <rFont val="Segoe UI"/>
            <family val="2"/>
            <charset val="238"/>
          </rPr>
          <t xml:space="preserve">05.11.2007 rozdelenie záväzku medzi Agri-Futuro a Co.BE.R. spol. s r.o.
</t>
        </r>
      </text>
    </comment>
  </commentList>
</comments>
</file>

<file path=xl/comments3.xml><?xml version="1.0" encoding="utf-8"?>
<comments xmlns="http://schemas.openxmlformats.org/spreadsheetml/2006/main">
  <authors>
    <author>Kirková Veronika</author>
  </authors>
  <commentList>
    <comment ref="B8" authorId="0" shapeId="0">
      <text>
        <r>
          <rPr>
            <sz val="9"/>
            <color indexed="81"/>
            <rFont val="Segoe UI"/>
            <family val="2"/>
            <charset val="238"/>
          </rPr>
          <t>rozdelenie záväzku 18.12.2007 dod.č.2</t>
        </r>
      </text>
    </comment>
    <comment ref="B9" authorId="0" shapeId="0">
      <text>
        <r>
          <rPr>
            <sz val="9"/>
            <color indexed="81"/>
            <rFont val="Segoe UI"/>
            <family val="2"/>
            <charset val="238"/>
          </rPr>
          <t xml:space="preserve">13.11.2007 dodatok o rozdelení záväzkov medzi Agro Brekov a Agrokomplex, spol. s r.o. Humenné
</t>
        </r>
      </text>
    </comment>
  </commentList>
</comments>
</file>

<file path=xl/sharedStrings.xml><?xml version="1.0" encoding="utf-8"?>
<sst xmlns="http://schemas.openxmlformats.org/spreadsheetml/2006/main" count="2095" uniqueCount="322">
  <si>
    <t>IČO</t>
  </si>
  <si>
    <t>Program</t>
  </si>
  <si>
    <t>Posl. platba A=1, N=0</t>
  </si>
  <si>
    <t>Dátum vyplatenia poslednej platby</t>
  </si>
  <si>
    <t>Dátum platby</t>
  </si>
  <si>
    <t>Dátum podpisu zmluvy</t>
  </si>
  <si>
    <t>Číslo zmluvy</t>
  </si>
  <si>
    <t>Dátum vyradenia</t>
  </si>
  <si>
    <t>Názov projektu</t>
  </si>
  <si>
    <t>Kód projektu</t>
  </si>
  <si>
    <t>Celková vyplatená suma v EUR</t>
  </si>
  <si>
    <t>Počet platieb</t>
  </si>
  <si>
    <t>Žiadateľ 
(obchodné meno/ názov organizácie)</t>
  </si>
  <si>
    <t>AGRIDEA, spoločnosť s ručením obmedzeným</t>
  </si>
  <si>
    <t>AGRI-FUTURO, spol. s r.o.</t>
  </si>
  <si>
    <t>AGRO - Košarovce, s.r.o.</t>
  </si>
  <si>
    <t>AGROKOMPLEX, spol. s r.o. Humenné</t>
  </si>
  <si>
    <t>AGROLUK, s.r.o.</t>
  </si>
  <si>
    <t>AGROPAPÍN, s.r.o.</t>
  </si>
  <si>
    <t>CO.BE.R. - PLUS, spol. s r.o.</t>
  </si>
  <si>
    <t>CO.BE.R. spol. s r.o.</t>
  </si>
  <si>
    <t>DIEMIL, spoločnosť s ručením obmedzeným</t>
  </si>
  <si>
    <t>ITAL-SLOVAK, s.r.o.</t>
  </si>
  <si>
    <t>11ZPR0901120</t>
  </si>
  <si>
    <t>1.1</t>
  </si>
  <si>
    <t>Posilnenie konkurencieschopnosti chovu dojčiacich kráv BIO-FINIŠ,s.r.o</t>
  </si>
  <si>
    <t>110KE0800771</t>
  </si>
  <si>
    <t>Zvýšenie konkurencieschopnosti spoločnosti BOVINEX Europa, s.r.o. modernizáciou RV a ŽV</t>
  </si>
  <si>
    <t>KE00771</t>
  </si>
  <si>
    <t>11ZKE0901029</t>
  </si>
  <si>
    <t>Posilnenie konkurencieschopnosti chovu dojčiacich kráv BOVINEX Europa, s.r.o.</t>
  </si>
  <si>
    <t>110KE1402634</t>
  </si>
  <si>
    <t>Zvýšenie konkurencieschopnosti podniku obstaraním nového moderného strojno-technologického vybavenia na pestovanie zemiakov a koreňovej zeleniny  AGROITAL PLUS s.r.o.</t>
  </si>
  <si>
    <t>KE02634</t>
  </si>
  <si>
    <t>Pokračujúce projekty PRV 7-13 financ. z PRV 14-20                             1</t>
  </si>
  <si>
    <t>AGROITAL PLUS s. r. o.</t>
  </si>
  <si>
    <t>110PR0800354</t>
  </si>
  <si>
    <t>4.1</t>
  </si>
  <si>
    <t>AGRIDEA- spoločnosť s ručením obmedzeným - Plnenie noriem</t>
  </si>
  <si>
    <t>5</t>
  </si>
  <si>
    <t>AGRIDEA – ochrana biotopov a základná schéma</t>
  </si>
  <si>
    <t>Zlepšenie výrobných podmienok na farme AGRIDEA</t>
  </si>
  <si>
    <t>PR00354</t>
  </si>
  <si>
    <t>11ZPR0901259</t>
  </si>
  <si>
    <t>Modernizácia živočíšnej výroby AGRIDEA</t>
  </si>
  <si>
    <t>041KE060049</t>
  </si>
  <si>
    <t>Modernizácia chovu HZ na farme AGRIDEA</t>
  </si>
  <si>
    <t xml:space="preserve">BIO – FINIŠ, s.r.o. (predtým B.B. + K.J., s.r.o. od: 18.05.1998 do: 17.05.1999, predtým B.B.+K.G., s.r.o.  od: 29.01.1998 do: 17.05.1998)
</t>
  </si>
  <si>
    <t xml:space="preserve">BOVINEX EUROPA, s.r.o., (predtým BOVINEX spol. s r.o. od: 17.12.2002 do: 18.11.2005) </t>
  </si>
  <si>
    <t xml:space="preserve">AGRI-FUTURO, spol. s r.o. (predtým AGRI-FUTURO, spoločnosť s ručením obmedzeným od: 06.11.2000 do: 02.02.2004) 
</t>
  </si>
  <si>
    <t>EKOLOGICKÉ POĽNOHOSPODÁRSTVO</t>
  </si>
  <si>
    <t>vyradenie z dôvodu späťvzatia žiadosti o poskytnutie NFP</t>
  </si>
  <si>
    <t>Uplatňovanie agroenvironmentálnych opatrení v AGRI-FUTURO, spol. s r.o.</t>
  </si>
  <si>
    <t>041PO060072</t>
  </si>
  <si>
    <t>Investície do BIO výroby AGRI - FUTURO</t>
  </si>
  <si>
    <t>Konkrétne riešenie otázok súvisiacich so zavádzaním nových štatutárnych požiadaviek pre spoločnosť AGRO – Košarovce, s.r.o.</t>
  </si>
  <si>
    <t>AGRO – Košarovce, s.r.o.</t>
  </si>
  <si>
    <t>4.2</t>
  </si>
  <si>
    <t>AGRO – Košarovce – environmentálne hospodárenie</t>
  </si>
  <si>
    <t>110PR0800191</t>
  </si>
  <si>
    <t>Modernizácia výroby v spoločnosti AGRO -Košarovce, s.r.o.</t>
  </si>
  <si>
    <t>PR00191</t>
  </si>
  <si>
    <t>26.8.2009, 7.7.2010</t>
  </si>
  <si>
    <t>170PR1301508</t>
  </si>
  <si>
    <t>Poľnohospodárske poradenstvo AGRO-Košarovce, s.r.o.</t>
  </si>
  <si>
    <t>1.7</t>
  </si>
  <si>
    <t>PR01508</t>
  </si>
  <si>
    <t>170PR0800175</t>
  </si>
  <si>
    <t>Poradenstvo v oblasti krížového plnenia a bezpečnosti ochrany zdravia pri práci</t>
  </si>
  <si>
    <t>PR00175</t>
  </si>
  <si>
    <t>041PO060062</t>
  </si>
  <si>
    <t>AGRO - Košarovce,  s.r.o.</t>
  </si>
  <si>
    <t>Modernizácia objektov živočíšnej výroby na farme Košarovce</t>
  </si>
  <si>
    <t>041PO060264</t>
  </si>
  <si>
    <t>Nové postupy v spoločnosti AGRO - Košarovce</t>
  </si>
  <si>
    <t>SOP</t>
  </si>
  <si>
    <t>11310101804</t>
  </si>
  <si>
    <t>Nákup strojov a strojných zariadení pre rastlinnú výrobu</t>
  </si>
  <si>
    <t xml:space="preserve">POLAGRO, spol. s r.o. so sídlom v Koškovciach, </t>
  </si>
  <si>
    <t>205000028001</t>
  </si>
  <si>
    <t>Biotopy TTP v agroenvironmentálnom hospodárení POLAGRO</t>
  </si>
  <si>
    <t>POLAGRO spol. s r.o. so sídlom v Koškovciach</t>
  </si>
  <si>
    <t>PRV 2007-2013</t>
  </si>
  <si>
    <t>110PR0800161</t>
  </si>
  <si>
    <t>Modernizácia strojového parku POLAGRO</t>
  </si>
  <si>
    <t>POLAGRO, spol. s r.o. so sídlom v Koškovciach</t>
  </si>
  <si>
    <t>nedostatok finančných prostriedkov pre dané opatrenie</t>
  </si>
  <si>
    <t>11ZPR0901102</t>
  </si>
  <si>
    <t>Modernizácia živočíšnej výroby POLAGRO</t>
  </si>
  <si>
    <t>POLAGRO, spol. s.r.o so sídlom v Koškovciach</t>
  </si>
  <si>
    <t>PR01102</t>
  </si>
  <si>
    <t>PRV 2014-2020</t>
  </si>
  <si>
    <t>041PO060139</t>
  </si>
  <si>
    <t>Modernizácia chovu HD POLAGRO</t>
  </si>
  <si>
    <t xml:space="preserve">nekompletnosť ŽoNFP </t>
  </si>
  <si>
    <t>110KE0800243</t>
  </si>
  <si>
    <t>Modernizácia spoločnosti AGROITAL</t>
  </si>
  <si>
    <t>AGROITAL,s.r.o.</t>
  </si>
  <si>
    <t>11RKE0900952</t>
  </si>
  <si>
    <t>AGROITAL s.r.o.</t>
  </si>
  <si>
    <t>TRA.CE.R. export - import, s.r.o.</t>
  </si>
  <si>
    <t>SAPARD</t>
  </si>
  <si>
    <t>Modernizácia zariadení na uskladnenie objemového krmiva a nákup nakladača na hnoj s príslušenstvom</t>
  </si>
  <si>
    <t>Modernizácia technologického parku spoločnosti TRA.CE.R. export - import ,s.r.o.</t>
  </si>
  <si>
    <t>Ekologické poľnohospodárstvo</t>
  </si>
  <si>
    <t>TRA.CE.R. export-import, s.r.o.</t>
  </si>
  <si>
    <t>205000059601</t>
  </si>
  <si>
    <t>170KE0800280</t>
  </si>
  <si>
    <t xml:space="preserve">Poradenstvo v oblasti krížového plnenia a  bezpečnosti ochrany zdravia pri práci </t>
  </si>
  <si>
    <t>KE00280</t>
  </si>
  <si>
    <t>110KE0800333</t>
  </si>
  <si>
    <t>Investícia do poľnohospodárskej techniky a modernizácia spoločnosti TRA.CE.R. export-import,s.r.o.</t>
  </si>
  <si>
    <t>KE00333</t>
  </si>
  <si>
    <t>041KE060142</t>
  </si>
  <si>
    <t>Maštaľný prístrešok HD Meďov</t>
  </si>
  <si>
    <t>041PO060198</t>
  </si>
  <si>
    <t>Intenzifikácia chovu HD v spoločnosti AGROKOMPLEX Humenné</t>
  </si>
  <si>
    <t>110PR0800357</t>
  </si>
  <si>
    <t>Modernizácia spoločnosti AGROKOMPLEX</t>
  </si>
  <si>
    <t>AGROKOMPLEX, spol. s r. o. Humenné</t>
  </si>
  <si>
    <t>PR00357</t>
  </si>
  <si>
    <t>5.8.2009
25.11.2010
 3.5.2012</t>
  </si>
  <si>
    <t>11ZPR0901260</t>
  </si>
  <si>
    <t>Investície do ŽV - AGROKOMPLEX</t>
  </si>
  <si>
    <t>31EPR1001315</t>
  </si>
  <si>
    <t>3.1</t>
  </si>
  <si>
    <t>Novostavba bioplynovej stanice (kombinované zariadenie na výrobu bioplynu a jeho energetické zhodnotenie) v existujúcom poľnohospodárskom areáli spoločnosti.</t>
  </si>
  <si>
    <t>PR01315</t>
  </si>
  <si>
    <t>110PR1302577</t>
  </si>
  <si>
    <t>Investície do chovu HZ na farme AGROKOMPLEX</t>
  </si>
  <si>
    <t>AGROKOMPLEX, spol. s .r.o. Humenné</t>
  </si>
  <si>
    <t>PRV 2004-2006</t>
  </si>
  <si>
    <t>205000040901</t>
  </si>
  <si>
    <t>AGROKOMPLEX-agroenvironmentálne hospodárenie</t>
  </si>
  <si>
    <t>04.05.2006
16.01.2007
25.3.2008
19.3.2009
5.3.2010</t>
  </si>
  <si>
    <t>104010040902</t>
  </si>
  <si>
    <t>Plnenie noriem v chove ošípaných</t>
  </si>
  <si>
    <t>041PO060117</t>
  </si>
  <si>
    <t>Rekonštrukcie ustajňovacích priestorov a modernizácia chovu HD v spoločnosti AGROLUK</t>
  </si>
  <si>
    <t>x</t>
  </si>
  <si>
    <t>041PO060261</t>
  </si>
  <si>
    <t>Nové výrobné postupy v RV AGROLUK</t>
  </si>
  <si>
    <t>110PR0800425</t>
  </si>
  <si>
    <t>Modernizácia poľnohospodárskej výroby na zvýšenie konkurencieschpnosti spoločnosti Agroluk</t>
  </si>
  <si>
    <t>PR00425</t>
  </si>
  <si>
    <t>11ZPR0901265</t>
  </si>
  <si>
    <t>Modernizácia chovu HD bez trhovej produkcie mlieka AGROLUK</t>
  </si>
  <si>
    <t xml:space="preserve">AGROLUK, s. r. o. </t>
  </si>
  <si>
    <t>170PR1301516</t>
  </si>
  <si>
    <t>Poľnohospodárske poradenstvo AGROLUK, s.r.o.</t>
  </si>
  <si>
    <t>PR01516</t>
  </si>
  <si>
    <t>11310101887</t>
  </si>
  <si>
    <t>AGROLUK - obnova mechanizácie</t>
  </si>
  <si>
    <t>205000039001</t>
  </si>
  <si>
    <t>Agroenvironmentálny spôsob hospodárenia - AGROLUK</t>
  </si>
  <si>
    <t xml:space="preserve">27.12.2005
16.01.2007
17.4.2008
15.12.2008
10.12.2009 </t>
  </si>
  <si>
    <t>104010039002</t>
  </si>
  <si>
    <t>110PR0800318</t>
  </si>
  <si>
    <t>Rekonštrukcia a modernizácia AGROPAPÍN</t>
  </si>
  <si>
    <t>PR00318</t>
  </si>
  <si>
    <t>11ZPR0901262</t>
  </si>
  <si>
    <t>Živočíšna výroba AGROPAPÍN</t>
  </si>
  <si>
    <t>Agroenvironmentálne hospodárenie Agropapin</t>
  </si>
  <si>
    <t>16.12.2005
23.03.2007
13.3.2008
19.3.2009
11.12.2009</t>
  </si>
  <si>
    <t>110PR0800314</t>
  </si>
  <si>
    <t>Zlepšenie kvality výroby CO.BE.R. PLUS</t>
  </si>
  <si>
    <t>PR00314</t>
  </si>
  <si>
    <t>1.10.2009
19.5.2010</t>
  </si>
  <si>
    <t>11ZPR0901264</t>
  </si>
  <si>
    <t>Živočíšna výroba CO.BE.R.-PLUS</t>
  </si>
  <si>
    <t>110PR1302517</t>
  </si>
  <si>
    <t>Modernizácia ŽV na farme CO.BE.R.- PLUS</t>
  </si>
  <si>
    <t>205000166101</t>
  </si>
  <si>
    <t>Zavedenie agroenviromentálnych schém v spoločnosti CO. BE. R. - PLUS, Rovné, okr. Humenné</t>
  </si>
  <si>
    <t>23.3.2007
13.3.2008
9.3.2009
11.12.2009</t>
  </si>
  <si>
    <t>110KE0800362</t>
  </si>
  <si>
    <t>Modernizácia fariem a technologického vybavenia -CO.BE.R.spol.s.r.o.</t>
  </si>
  <si>
    <t>KE00362</t>
  </si>
  <si>
    <t>5.10.2009
18.6.2010</t>
  </si>
  <si>
    <t>11ZKE0900973</t>
  </si>
  <si>
    <t>Modernizácia farmy HD v spoločnosti CO.BE.R.spol. s r.o.</t>
  </si>
  <si>
    <t>110KE1302524</t>
  </si>
  <si>
    <t>Rekonštrukcia maštalí CO.BE.R.</t>
  </si>
  <si>
    <t>Investície do obnovy technologického parku CO.BE.R spol. s r.o.</t>
  </si>
  <si>
    <t>205000058101</t>
  </si>
  <si>
    <t>Zatrávnenie ornej pôdy</t>
  </si>
  <si>
    <t>104010058102</t>
  </si>
  <si>
    <t>110PR0800359</t>
  </si>
  <si>
    <t>Modernizácia farmy DIEMIL</t>
  </si>
  <si>
    <t>PR00359</t>
  </si>
  <si>
    <t>11ZPR0901261</t>
  </si>
  <si>
    <t>Investície do ustajňovacích priestorov DIEMIL</t>
  </si>
  <si>
    <t>31TPR1001338</t>
  </si>
  <si>
    <t>Agroturistické zariedenie s doplnkovými službami DIEMIL</t>
  </si>
  <si>
    <t>žiadateľ v rámci podanej ŽoNFP pre opatrenie 3.1.  v rámci výzvy 2010/PRV/17 uviedol neúplné resp. mylné informácie</t>
  </si>
  <si>
    <t>205000047201</t>
  </si>
  <si>
    <t>Uplatňovanie agroenvironmentálnych opatrení v spoločnosti DIEMIL s .r.o.</t>
  </si>
  <si>
    <t>07.02.2006
21.02.2007
13.3.2008
26.3.2009
5.2.2010</t>
  </si>
  <si>
    <t>110PR0800358</t>
  </si>
  <si>
    <t>Modernizácia ekologickej farmy ITAL-SLOVAK</t>
  </si>
  <si>
    <t>PR00358</t>
  </si>
  <si>
    <t>11ZPR0901263</t>
  </si>
  <si>
    <t>Živočíšna výroba ITAL-SLOVAK</t>
  </si>
  <si>
    <t>110PR1302532</t>
  </si>
  <si>
    <t>Modernizácia chovu HZ na farme ITAL-SLOVAK</t>
  </si>
  <si>
    <t>Z dôvodu nedostatku finančných prostriedkov pre dané opatrenie na realizáciu  projektu</t>
  </si>
  <si>
    <t xml:space="preserve">Ekologické poľnohospodárstvo ITAL - SLOVAK </t>
  </si>
  <si>
    <t>22.06.2005
16.02.2006
02.03.2007
13.3.2008
19.3.2009</t>
  </si>
  <si>
    <t>041KE060155</t>
  </si>
  <si>
    <t>Modernizácia výroby MANGINI</t>
  </si>
  <si>
    <t xml:space="preserve">MANGINI s.r.o. </t>
  </si>
  <si>
    <t>110KE1302552</t>
  </si>
  <si>
    <t>Investície do ŽV na farme MANGINI</t>
  </si>
  <si>
    <t>120KE0800006</t>
  </si>
  <si>
    <t>1.2</t>
  </si>
  <si>
    <t>Modernizácia technológie spracovania a distribúcie krmných zmesi v MANGINI s.r.o.</t>
  </si>
  <si>
    <t>KE00006</t>
  </si>
  <si>
    <t>Investície do obnovy technologického vybavenia Mangini s.r.o.</t>
  </si>
  <si>
    <t xml:space="preserve">V. B. D. EUROPA, s.r.o.,, predtrým V. B. EUROPA, s.r.o.  </t>
  </si>
  <si>
    <t>Nákup nových strojov a rekonštrukcia maštalí</t>
  </si>
  <si>
    <t>110KE0800491</t>
  </si>
  <si>
    <t>beneficient porušil podmienky zmluvy, nepredloženie žiadosti o platbu v stanovenom termíne</t>
  </si>
  <si>
    <t>Zlepšenie welfare zvierat CO.BE.R.-PLUS</t>
  </si>
  <si>
    <t>041PO060149</t>
  </si>
  <si>
    <t>041KE060070</t>
  </si>
  <si>
    <t>Zlepšenie výroby so zníženými nákladmi CO.BE.R</t>
  </si>
  <si>
    <t>Rekonštrukcie vybraných objektov a modernizácia vybavenia spoločnosti DIEMIL</t>
  </si>
  <si>
    <t>23.10.2009
16.6.2010
14.10.2010</t>
  </si>
  <si>
    <t>11031216110008070109</t>
  </si>
  <si>
    <t>AGROKOMPLEX, spol s r.o. Humenné</t>
  </si>
  <si>
    <t>36487040</t>
  </si>
  <si>
    <t xml:space="preserve">AGRO BREKOV – agroenvironment </t>
  </si>
  <si>
    <t>17.4.2008
26.3.2009
5.3.2010
18.8.2011</t>
  </si>
  <si>
    <t>Dotknuté osoby</t>
  </si>
  <si>
    <t>Antonino Vadala</t>
  </si>
  <si>
    <t>Pietro Cinnante</t>
  </si>
  <si>
    <t>od: 17.12.2002 -  15.11.2016</t>
  </si>
  <si>
    <t>poznámka</t>
  </si>
  <si>
    <t>od 16.11.2016 ALICIA s. r. o. IČO: 45 647 607 - neevidujeme prijatú ŽoNFP za PRV SR 2014 - 2020</t>
  </si>
  <si>
    <t>od: 01.04.2008 do: 23.01.2015</t>
  </si>
  <si>
    <t>od: 04.04.2012</t>
  </si>
  <si>
    <t>Spoločník, ďalší konateľ: Zlatica Šamudovská </t>
  </si>
  <si>
    <t>Diego Roda</t>
  </si>
  <si>
    <t>od: 26.10.2000 do: 23.01.2015</t>
  </si>
  <si>
    <t>od: 24.01.2015 Daniela Valentina Roda</t>
  </si>
  <si>
    <t xml:space="preserve">od: 24.01.2015 Daniela Valentina Roda, Ljiljana Ecimovic </t>
  </si>
  <si>
    <t>36469220</t>
  </si>
  <si>
    <t>od: 06.11.2000 do: 23.01.2015</t>
  </si>
  <si>
    <t>od: 27.02.1995</t>
  </si>
  <si>
    <t>od: 20.02.2004 Ljiljana Ecimovic</t>
  </si>
  <si>
    <t>od: 24.11.2000 do: 10.03.2015</t>
  </si>
  <si>
    <t>od: 29.04.2015</t>
  </si>
  <si>
    <t>Daniela Valentina Roda, Elisabetta Roda, 
Antonina Roda, DIEMIL spoločnosť s ručením obmedzeným </t>
  </si>
  <si>
    <t>od: 08.09.2004 do: 29.07.2013</t>
  </si>
  <si>
    <t>konateľ: Zlatica Šamudovská </t>
  </si>
  <si>
    <t>Antonio Roda, Chiara Roda, Katarína Kusáková</t>
  </si>
  <si>
    <t>od: 04.03.2016, od: 04.03.2016, od: 01.08.2001</t>
  </si>
  <si>
    <t>od: 13.07.2004 do: 20.04.2016</t>
  </si>
  <si>
    <t>od: 21.04.2016
Elisabetta Roda, Daniela Valentina Roda</t>
  </si>
  <si>
    <t>od: 04.05.2016 AGROKOMPLEX, spol. s r. o. Humenné</t>
  </si>
  <si>
    <t>od: 24.10.2000 do: 05.08.2010, od: 04.05.2016 AGROKOMPLEX, spol. s r. o. Humenné</t>
  </si>
  <si>
    <t>od: 22.06.2001 do: 23.01.2015</t>
  </si>
  <si>
    <t xml:space="preserve">od: 24.01.2015 Daniela Valentina Roda </t>
  </si>
  <si>
    <t>Fortunato Tuscano </t>
  </si>
  <si>
    <t>od: 05.06.2000 do: 10.08.2004; CO.BE.R. spol. s r.o. od: 23.06.2007 do: 18.05.2015; Fortunato Tuscano od: 19.05.2015,  
Daniela Valentina Roda od: 22.01.2016</t>
  </si>
  <si>
    <t>od: 11.08.2005 do: 09.03.2009</t>
  </si>
  <si>
    <t>od: 27.10.2000 do: 17.02.2015</t>
  </si>
  <si>
    <t>od: 18.02.2015 Daniela Valentine Roda,  
Ljiljana Ecimovic</t>
  </si>
  <si>
    <t>od: 11.10.2000 do: 18.02.2015</t>
  </si>
  <si>
    <t>od: 19.02.2015 Daniela Valentine Roda,  
Ljiljana Ecimovic</t>
  </si>
  <si>
    <t>od: 19.06.2012 Ljiljana Ecimovic</t>
  </si>
  <si>
    <t xml:space="preserve">od: 30.06.1999 </t>
  </si>
  <si>
    <t>Dotknutá osoba - jej účasť v spoločnosti z časového hľadiska</t>
  </si>
  <si>
    <t>AGRO BOVINEX s.r.o.</t>
  </si>
  <si>
    <t>Pietro Catroppa</t>
  </si>
  <si>
    <t>11ZKE0901062</t>
  </si>
  <si>
    <t>Posilnenie konkurencieschopnosti chovu dojčiacich kráv AGRO BOVINEX, s.r.o.</t>
  </si>
  <si>
    <t>Názov opatrenia/
podopatrenia</t>
  </si>
  <si>
    <t>Podpora na investície do poľnohospodárskych podnikov</t>
  </si>
  <si>
    <t>Modernizácia fariem</t>
  </si>
  <si>
    <t>Pridávanie hodnoty do poľn. produktov a produktov lesného hosp.</t>
  </si>
  <si>
    <t>Využívanie poradenských služieb</t>
  </si>
  <si>
    <t>Diverzifikácia smerom k nepoľnohospodárskym činnostiam</t>
  </si>
  <si>
    <t>Číslo opatrenia/
podopatrenia</t>
  </si>
  <si>
    <t>Plnenie noriem spoločenstva</t>
  </si>
  <si>
    <t>Poradenstvo</t>
  </si>
  <si>
    <t>Agroenvironment a životné podmienky zvierat</t>
  </si>
  <si>
    <t>Investície do poľnohospodárskych podnikov</t>
  </si>
  <si>
    <t>Zlepšenie spracovania a predajnosti poľnohospodárskych produktov</t>
  </si>
  <si>
    <t>N/A</t>
  </si>
  <si>
    <t>Výška platby celkom v SKK do 31.12.2008</t>
  </si>
  <si>
    <t>Výška platby celkom v EUR po 01.01.2009</t>
  </si>
  <si>
    <t>Výška platby celkom v SKK</t>
  </si>
  <si>
    <t xml:space="preserve">Schválený príspevok  celkom v SKK/EUR </t>
  </si>
  <si>
    <t>Výška platby celkom v EUR (vyplatené v SKK prepočítané kurzom 30,126)</t>
  </si>
  <si>
    <t>Stĺpec2</t>
  </si>
  <si>
    <t>zánik zmluvy k 27.2.2012 - dva roky od podpisu zml. KP nepredlozil ZoP</t>
  </si>
  <si>
    <t>Dátum prijatia ŽoNFP</t>
  </si>
  <si>
    <t xml:space="preserve">205000060502  </t>
  </si>
  <si>
    <t>205000058103</t>
  </si>
  <si>
    <t>rozdelenie záväzku 18.12.2007 dod.č.2</t>
  </si>
  <si>
    <t>Dôvod vyradenia/ poznámka</t>
  </si>
  <si>
    <t>13.11.2007 bol uzatvorený dodatok o rozdelení záväzkov medzi Agro Brekov a Agrokomplex, spol. s r.o. Humenné</t>
  </si>
  <si>
    <t>05.11.2007 rozdelenie záväzku medzi Agri-Futuro a Co.BE.R. spol. s r.o.</t>
  </si>
  <si>
    <t>041PO060199</t>
  </si>
  <si>
    <t>23.10.2009
7.8.2012
14.12.2012</t>
  </si>
  <si>
    <t>05.10.2007
05.10.2007
10.12.2008
10.12.2008
10.12.2008</t>
  </si>
  <si>
    <t>28.02.2006
14.03.2007
13.3.2008
26.3.2009
5.3.2010</t>
  </si>
  <si>
    <t>16.6.2010
18.7.2012</t>
  </si>
  <si>
    <t>1.6.2007
25.2.2008
3.4.2009
5.3.2010
25.2.2011</t>
  </si>
  <si>
    <t>18.2.2008
3.4.2009
11.12.2009</t>
  </si>
  <si>
    <t>27.2.2007
19.3.2008
3.4.2009
9.2.2010
14.12.2010</t>
  </si>
  <si>
    <t>26.01.2006
18.12.2006
17.12.2007
15.12.2008
11.12.2009</t>
  </si>
  <si>
    <t>27.12.2005
17.4.2008
9.3.2009
12.3.2010</t>
  </si>
  <si>
    <t>20.10.2009
22.11.2010</t>
  </si>
  <si>
    <t>12.10.2007
12.10.2007
9.10.2008</t>
  </si>
  <si>
    <t>20.10.2009
6.8.2010</t>
  </si>
  <si>
    <t>20.10.2009
7.12.2010</t>
  </si>
  <si>
    <t>24.11.2009
18.6.2010
10.7.2012</t>
  </si>
  <si>
    <t>Spolu</t>
  </si>
  <si>
    <t>0</t>
  </si>
  <si>
    <t>Projektové podpory 2003 - 2018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</si>
</sst>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S_k_-;\-* #,##0.00\ _S_k_-;_-* &quot;-&quot;??\ _S_k_-;_-@_-"/>
    <numFmt numFmtId="165" formatCode="_-* #,##0.00_р_._-;\-* #,##0.00_р_._-;_-* &quot;-&quot;??_р_._-;_-@_-"/>
    <numFmt numFmtId="166" formatCode="#,##0.00\ &quot;€&quot;"/>
    <numFmt numFmtId="167" formatCode="00000000"/>
    <numFmt numFmtId="168" formatCode="#,##0.00\ [$SKK]"/>
    <numFmt numFmtId="169" formatCode="dd/mm/yy;@"/>
  </numFmts>
  <fonts count="37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8"/>
      <name val="Arial"/>
      <family val="2"/>
    </font>
    <font>
      <b/>
      <sz val="8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10"/>
      <name val="Arial CE"/>
      <charset val="204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indexed="81"/>
      <name val="Segoe UI"/>
      <family val="2"/>
      <charset val="238"/>
    </font>
    <font>
      <sz val="8"/>
      <color indexed="81"/>
      <name val="Segoe U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</font>
    <font>
      <sz val="8"/>
      <color theme="1"/>
      <name val="Arial"/>
    </font>
    <font>
      <b/>
      <sz val="8"/>
      <color theme="1"/>
      <name val="Arial"/>
    </font>
    <font>
      <sz val="26"/>
      <color theme="1"/>
      <name val="Calibri"/>
      <family val="2"/>
      <charset val="238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1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4" borderId="0" applyNumberFormat="0" applyBorder="0" applyAlignment="0" applyProtection="0"/>
    <xf numFmtId="0" fontId="8" fillId="16" borderId="1" applyNumberFormat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7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" fillId="18" borderId="5" applyNumberFormat="0" applyFont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8" applyNumberFormat="0" applyAlignment="0" applyProtection="0"/>
    <xf numFmtId="0" fontId="18" fillId="19" borderId="8" applyNumberFormat="0" applyAlignment="0" applyProtection="0"/>
    <xf numFmtId="0" fontId="19" fillId="19" borderId="9" applyNumberFormat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3" borderId="0" applyNumberFormat="0" applyBorder="0" applyAlignment="0" applyProtection="0"/>
    <xf numFmtId="0" fontId="22" fillId="0" borderId="0"/>
    <xf numFmtId="165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</cellStyleXfs>
  <cellXfs count="3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Border="1"/>
    <xf numFmtId="49" fontId="23" fillId="0" borderId="10" xfId="1" applyNumberFormat="1" applyFont="1" applyFill="1" applyBorder="1" applyAlignment="1">
      <alignment horizontal="center" vertical="center" wrapText="1"/>
    </xf>
    <xf numFmtId="0" fontId="23" fillId="0" borderId="10" xfId="1" applyNumberFormat="1" applyFont="1" applyFill="1" applyBorder="1" applyAlignment="1">
      <alignment horizontal="center" vertical="center" wrapText="1"/>
    </xf>
    <xf numFmtId="14" fontId="23" fillId="0" borderId="10" xfId="1" applyNumberFormat="1" applyFont="1" applyFill="1" applyBorder="1" applyAlignment="1">
      <alignment horizontal="center" vertical="center" wrapText="1"/>
    </xf>
    <xf numFmtId="14" fontId="23" fillId="0" borderId="10" xfId="0" applyNumberFormat="1" applyFont="1" applyFill="1" applyBorder="1" applyAlignment="1">
      <alignment horizontal="center" vertical="center"/>
    </xf>
    <xf numFmtId="14" fontId="23" fillId="0" borderId="10" xfId="0" applyNumberFormat="1" applyFont="1" applyFill="1" applyBorder="1" applyAlignment="1">
      <alignment horizontal="center" vertical="center" wrapText="1"/>
    </xf>
    <xf numFmtId="14" fontId="23" fillId="25" borderId="10" xfId="1" applyNumberFormat="1" applyFont="1" applyFill="1" applyBorder="1" applyAlignment="1">
      <alignment horizontal="center" vertical="center" wrapText="1"/>
    </xf>
    <xf numFmtId="166" fontId="23" fillId="0" borderId="10" xfId="0" applyNumberFormat="1" applyFont="1" applyBorder="1" applyAlignment="1">
      <alignment horizontal="center" vertical="center"/>
    </xf>
    <xf numFmtId="166" fontId="23" fillId="25" borderId="10" xfId="0" applyNumberFormat="1" applyFont="1" applyFill="1" applyBorder="1" applyAlignment="1">
      <alignment horizontal="center" vertical="center"/>
    </xf>
    <xf numFmtId="168" fontId="23" fillId="0" borderId="10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left" vertical="center" wrapText="1"/>
    </xf>
    <xf numFmtId="1" fontId="23" fillId="25" borderId="10" xfId="0" applyNumberFormat="1" applyFont="1" applyFill="1" applyBorder="1" applyAlignment="1">
      <alignment horizontal="center" vertical="center"/>
    </xf>
    <xf numFmtId="1" fontId="23" fillId="0" borderId="10" xfId="0" applyNumberFormat="1" applyFont="1" applyFill="1" applyBorder="1" applyAlignment="1">
      <alignment horizontal="center" vertical="center"/>
    </xf>
    <xf numFmtId="166" fontId="23" fillId="0" borderId="10" xfId="0" applyNumberFormat="1" applyFont="1" applyFill="1" applyBorder="1" applyAlignment="1">
      <alignment horizontal="center" vertical="center"/>
    </xf>
    <xf numFmtId="49" fontId="23" fillId="25" borderId="10" xfId="1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/>
    </xf>
    <xf numFmtId="14" fontId="27" fillId="0" borderId="10" xfId="0" applyNumberFormat="1" applyFont="1" applyBorder="1" applyAlignment="1">
      <alignment horizontal="center" vertical="center"/>
    </xf>
    <xf numFmtId="14" fontId="27" fillId="0" borderId="10" xfId="0" applyNumberFormat="1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168" fontId="27" fillId="0" borderId="10" xfId="0" applyNumberFormat="1" applyFont="1" applyFill="1" applyBorder="1" applyAlignment="1">
      <alignment horizontal="center" vertical="center"/>
    </xf>
    <xf numFmtId="1" fontId="27" fillId="0" borderId="10" xfId="0" applyNumberFormat="1" applyFont="1" applyFill="1" applyBorder="1" applyAlignment="1">
      <alignment horizontal="center" vertical="center"/>
    </xf>
    <xf numFmtId="166" fontId="27" fillId="0" borderId="10" xfId="0" applyNumberFormat="1" applyFont="1" applyFill="1" applyBorder="1" applyAlignment="1">
      <alignment horizontal="center" vertical="center"/>
    </xf>
    <xf numFmtId="14" fontId="27" fillId="0" borderId="10" xfId="0" applyNumberFormat="1" applyFont="1" applyFill="1" applyBorder="1" applyAlignment="1">
      <alignment horizontal="center" vertical="center" wrapText="1"/>
    </xf>
    <xf numFmtId="168" fontId="27" fillId="0" borderId="11" xfId="0" applyNumberFormat="1" applyFont="1" applyFill="1" applyBorder="1" applyAlignment="1">
      <alignment horizontal="center" vertical="center"/>
    </xf>
    <xf numFmtId="1" fontId="27" fillId="0" borderId="11" xfId="0" applyNumberFormat="1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14" fontId="27" fillId="0" borderId="11" xfId="0" applyNumberFormat="1" applyFont="1" applyFill="1" applyBorder="1" applyAlignment="1">
      <alignment horizontal="center" vertical="center"/>
    </xf>
    <xf numFmtId="0" fontId="0" fillId="0" borderId="0" xfId="0" applyFill="1"/>
    <xf numFmtId="0" fontId="24" fillId="0" borderId="0" xfId="0" applyFont="1" applyFill="1"/>
    <xf numFmtId="168" fontId="27" fillId="25" borderId="10" xfId="0" applyNumberFormat="1" applyFont="1" applyFill="1" applyBorder="1" applyAlignment="1">
      <alignment horizontal="center" vertical="center"/>
    </xf>
    <xf numFmtId="1" fontId="27" fillId="25" borderId="10" xfId="0" applyNumberFormat="1" applyFont="1" applyFill="1" applyBorder="1" applyAlignment="1">
      <alignment horizontal="center" vertical="center"/>
    </xf>
    <xf numFmtId="0" fontId="27" fillId="25" borderId="10" xfId="0" applyFont="1" applyFill="1" applyBorder="1" applyAlignment="1">
      <alignment horizontal="center" vertical="center"/>
    </xf>
    <xf numFmtId="14" fontId="27" fillId="25" borderId="10" xfId="0" applyNumberFormat="1" applyFont="1" applyFill="1" applyBorder="1" applyAlignment="1">
      <alignment horizontal="center" vertical="center"/>
    </xf>
    <xf numFmtId="14" fontId="23" fillId="0" borderId="10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25" borderId="10" xfId="0" applyFont="1" applyFill="1" applyBorder="1" applyAlignment="1">
      <alignment horizontal="center" vertical="center"/>
    </xf>
    <xf numFmtId="14" fontId="26" fillId="0" borderId="10" xfId="1" applyNumberFormat="1" applyFont="1" applyFill="1" applyBorder="1" applyAlignment="1">
      <alignment horizontal="center" vertical="center" wrapText="1"/>
    </xf>
    <xf numFmtId="14" fontId="26" fillId="25" borderId="1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6" borderId="0" xfId="0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30" fillId="0" borderId="0" xfId="0" applyFont="1"/>
    <xf numFmtId="0" fontId="30" fillId="0" borderId="0" xfId="0" applyFont="1" applyFill="1"/>
    <xf numFmtId="166" fontId="26" fillId="0" borderId="10" xfId="0" applyNumberFormat="1" applyFont="1" applyBorder="1" applyAlignment="1">
      <alignment horizontal="center" vertical="center"/>
    </xf>
    <xf numFmtId="166" fontId="26" fillId="25" borderId="10" xfId="0" applyNumberFormat="1" applyFont="1" applyFill="1" applyBorder="1" applyAlignment="1">
      <alignment horizontal="center" vertical="center"/>
    </xf>
    <xf numFmtId="166" fontId="32" fillId="0" borderId="10" xfId="0" applyNumberFormat="1" applyFont="1" applyFill="1" applyBorder="1" applyAlignment="1">
      <alignment horizontal="center" vertical="center"/>
    </xf>
    <xf numFmtId="168" fontId="32" fillId="25" borderId="10" xfId="0" applyNumberFormat="1" applyFont="1" applyFill="1" applyBorder="1" applyAlignment="1">
      <alignment horizontal="center" vertical="center"/>
    </xf>
    <xf numFmtId="168" fontId="26" fillId="0" borderId="10" xfId="0" applyNumberFormat="1" applyFont="1" applyBorder="1" applyAlignment="1">
      <alignment horizontal="center" vertical="center"/>
    </xf>
    <xf numFmtId="168" fontId="32" fillId="0" borderId="10" xfId="0" applyNumberFormat="1" applyFont="1" applyFill="1" applyBorder="1" applyAlignment="1">
      <alignment horizontal="center" vertical="center"/>
    </xf>
    <xf numFmtId="168" fontId="32" fillId="0" borderId="11" xfId="0" applyNumberFormat="1" applyFont="1" applyFill="1" applyBorder="1" applyAlignment="1">
      <alignment horizontal="center" vertical="center"/>
    </xf>
    <xf numFmtId="166" fontId="32" fillId="25" borderId="10" xfId="0" applyNumberFormat="1" applyFont="1" applyFill="1" applyBorder="1" applyAlignment="1">
      <alignment horizontal="center" vertical="center"/>
    </xf>
    <xf numFmtId="166" fontId="30" fillId="0" borderId="0" xfId="0" applyNumberFormat="1" applyFont="1"/>
    <xf numFmtId="168" fontId="26" fillId="25" borderId="10" xfId="0" applyNumberFormat="1" applyFont="1" applyFill="1" applyBorder="1" applyAlignment="1">
      <alignment horizontal="center" vertical="center"/>
    </xf>
    <xf numFmtId="0" fontId="0" fillId="25" borderId="0" xfId="0" applyFill="1"/>
    <xf numFmtId="0" fontId="0" fillId="27" borderId="0" xfId="0" applyFill="1"/>
    <xf numFmtId="1" fontId="23" fillId="0" borderId="10" xfId="0" applyNumberFormat="1" applyFont="1" applyBorder="1" applyAlignment="1">
      <alignment horizontal="center" vertical="center"/>
    </xf>
    <xf numFmtId="166" fontId="32" fillId="0" borderId="10" xfId="0" applyNumberFormat="1" applyFont="1" applyBorder="1" applyAlignment="1">
      <alignment horizontal="center" vertical="center"/>
    </xf>
    <xf numFmtId="168" fontId="32" fillId="0" borderId="10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166" fontId="0" fillId="0" borderId="0" xfId="0" applyNumberFormat="1" applyFill="1" applyAlignment="1">
      <alignment horizontal="center"/>
    </xf>
    <xf numFmtId="166" fontId="32" fillId="0" borderId="11" xfId="0" applyNumberFormat="1" applyFont="1" applyFill="1" applyBorder="1" applyAlignment="1">
      <alignment horizontal="center" vertical="center"/>
    </xf>
    <xf numFmtId="166" fontId="32" fillId="0" borderId="10" xfId="0" applyNumberFormat="1" applyFont="1" applyFill="1" applyBorder="1" applyAlignment="1">
      <alignment vertical="center"/>
    </xf>
    <xf numFmtId="49" fontId="23" fillId="0" borderId="10" xfId="0" applyNumberFormat="1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center" vertical="center"/>
    </xf>
    <xf numFmtId="0" fontId="23" fillId="0" borderId="10" xfId="0" applyNumberFormat="1" applyFont="1" applyFill="1" applyBorder="1" applyAlignment="1">
      <alignment horizontal="center" vertical="center"/>
    </xf>
    <xf numFmtId="49" fontId="23" fillId="0" borderId="10" xfId="1" applyNumberFormat="1" applyFont="1" applyFill="1" applyBorder="1" applyAlignment="1">
      <alignment horizontal="center" vertical="center"/>
    </xf>
    <xf numFmtId="14" fontId="23" fillId="0" borderId="10" xfId="1" applyNumberFormat="1" applyFont="1" applyFill="1" applyBorder="1" applyAlignment="1">
      <alignment horizontal="center" vertical="center"/>
    </xf>
    <xf numFmtId="4" fontId="27" fillId="0" borderId="10" xfId="0" applyNumberFormat="1" applyFont="1" applyFill="1" applyBorder="1" applyAlignment="1">
      <alignment horizontal="right" vertical="center"/>
    </xf>
    <xf numFmtId="168" fontId="32" fillId="0" borderId="10" xfId="0" applyNumberFormat="1" applyFont="1" applyFill="1" applyBorder="1" applyAlignment="1">
      <alignment vertical="center"/>
    </xf>
    <xf numFmtId="4" fontId="27" fillId="0" borderId="10" xfId="0" applyNumberFormat="1" applyFont="1" applyFill="1" applyBorder="1" applyAlignment="1">
      <alignment vertical="center"/>
    </xf>
    <xf numFmtId="4" fontId="27" fillId="25" borderId="10" xfId="0" applyNumberFormat="1" applyFont="1" applyFill="1" applyBorder="1" applyAlignment="1">
      <alignment horizontal="right" vertical="center"/>
    </xf>
    <xf numFmtId="168" fontId="32" fillId="25" borderId="10" xfId="0" applyNumberFormat="1" applyFont="1" applyFill="1" applyBorder="1" applyAlignment="1">
      <alignment vertical="center"/>
    </xf>
    <xf numFmtId="4" fontId="27" fillId="25" borderId="10" xfId="0" applyNumberFormat="1" applyFont="1" applyFill="1" applyBorder="1" applyAlignment="1">
      <alignment vertical="center"/>
    </xf>
    <xf numFmtId="0" fontId="23" fillId="0" borderId="10" xfId="0" applyNumberFormat="1" applyFont="1" applyBorder="1" applyAlignment="1">
      <alignment horizontal="center" vertical="center"/>
    </xf>
    <xf numFmtId="167" fontId="23" fillId="0" borderId="10" xfId="0" applyNumberFormat="1" applyFont="1" applyFill="1" applyBorder="1" applyAlignment="1">
      <alignment horizontal="center" vertical="center"/>
    </xf>
    <xf numFmtId="1" fontId="23" fillId="0" borderId="10" xfId="0" applyNumberFormat="1" applyFont="1" applyFill="1" applyBorder="1" applyAlignment="1">
      <alignment horizontal="left" vertical="center" wrapText="1"/>
    </xf>
    <xf numFmtId="1" fontId="23" fillId="25" borderId="10" xfId="0" applyNumberFormat="1" applyFont="1" applyFill="1" applyBorder="1" applyAlignment="1">
      <alignment horizontal="left" vertical="center" wrapText="1"/>
    </xf>
    <xf numFmtId="1" fontId="23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167" fontId="23" fillId="0" borderId="10" xfId="0" applyNumberFormat="1" applyFont="1" applyBorder="1" applyAlignment="1">
      <alignment horizontal="center" vertical="center"/>
    </xf>
    <xf numFmtId="49" fontId="23" fillId="0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vertical="center" wrapText="1"/>
    </xf>
    <xf numFmtId="49" fontId="23" fillId="0" borderId="10" xfId="0" applyNumberFormat="1" applyFont="1" applyFill="1" applyBorder="1" applyAlignment="1">
      <alignment vertical="center" wrapText="1"/>
    </xf>
    <xf numFmtId="0" fontId="23" fillId="0" borderId="10" xfId="0" applyNumberFormat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169" fontId="23" fillId="0" borderId="10" xfId="0" applyNumberFormat="1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center" wrapText="1"/>
    </xf>
    <xf numFmtId="14" fontId="23" fillId="0" borderId="10" xfId="49" applyNumberFormat="1" applyFont="1" applyFill="1" applyBorder="1" applyAlignment="1">
      <alignment horizontal="center" vertical="center" wrapText="1"/>
    </xf>
    <xf numFmtId="14" fontId="26" fillId="0" borderId="10" xfId="0" applyNumberFormat="1" applyFont="1" applyFill="1" applyBorder="1" applyAlignment="1">
      <alignment horizontal="center" vertical="center" wrapText="1"/>
    </xf>
    <xf numFmtId="4" fontId="26" fillId="0" borderId="10" xfId="1" applyNumberFormat="1" applyFont="1" applyFill="1" applyBorder="1" applyAlignment="1">
      <alignment horizontal="center" vertical="center" wrapText="1"/>
    </xf>
    <xf numFmtId="1" fontId="26" fillId="0" borderId="10" xfId="0" applyNumberFormat="1" applyFont="1" applyFill="1" applyBorder="1" applyAlignment="1">
      <alignment horizontal="center" vertical="center" wrapText="1"/>
    </xf>
    <xf numFmtId="166" fontId="26" fillId="0" borderId="10" xfId="0" applyNumberFormat="1" applyFont="1" applyFill="1" applyBorder="1" applyAlignment="1">
      <alignment horizontal="center" vertical="center" wrapText="1"/>
    </xf>
    <xf numFmtId="168" fontId="26" fillId="0" borderId="10" xfId="0" applyNumberFormat="1" applyFont="1" applyFill="1" applyBorder="1" applyAlignment="1">
      <alignment horizontal="center" vertical="center" wrapText="1"/>
    </xf>
    <xf numFmtId="4" fontId="26" fillId="25" borderId="10" xfId="1" applyNumberFormat="1" applyFont="1" applyFill="1" applyBorder="1" applyAlignment="1">
      <alignment horizontal="center" vertical="center" wrapText="1"/>
    </xf>
    <xf numFmtId="1" fontId="26" fillId="25" borderId="10" xfId="0" applyNumberFormat="1" applyFont="1" applyFill="1" applyBorder="1" applyAlignment="1">
      <alignment horizontal="center" vertical="center" wrapText="1"/>
    </xf>
    <xf numFmtId="166" fontId="26" fillId="25" borderId="10" xfId="0" applyNumberFormat="1" applyFont="1" applyFill="1" applyBorder="1" applyAlignment="1">
      <alignment horizontal="center" vertical="center" wrapText="1"/>
    </xf>
    <xf numFmtId="168" fontId="26" fillId="25" borderId="10" xfId="0" applyNumberFormat="1" applyFont="1" applyFill="1" applyBorder="1" applyAlignment="1">
      <alignment horizontal="center" vertical="center" wrapText="1"/>
    </xf>
    <xf numFmtId="0" fontId="23" fillId="0" borderId="10" xfId="0" applyNumberFormat="1" applyFont="1" applyBorder="1" applyAlignment="1">
      <alignment vertical="center" wrapText="1"/>
    </xf>
    <xf numFmtId="49" fontId="23" fillId="0" borderId="10" xfId="1" applyNumberFormat="1" applyFont="1" applyFill="1" applyBorder="1" applyAlignment="1">
      <alignment vertical="center" wrapText="1"/>
    </xf>
    <xf numFmtId="4" fontId="23" fillId="0" borderId="10" xfId="0" applyNumberFormat="1" applyFont="1" applyFill="1" applyBorder="1" applyAlignment="1">
      <alignment horizontal="center" vertical="center"/>
    </xf>
    <xf numFmtId="166" fontId="26" fillId="0" borderId="10" xfId="1" applyNumberFormat="1" applyFont="1" applyFill="1" applyBorder="1" applyAlignment="1">
      <alignment horizontal="center" vertical="center" wrapText="1"/>
    </xf>
    <xf numFmtId="168" fontId="26" fillId="0" borderId="10" xfId="1" applyNumberFormat="1" applyFont="1" applyFill="1" applyBorder="1" applyAlignment="1">
      <alignment horizontal="center" vertical="center" wrapText="1"/>
    </xf>
    <xf numFmtId="4" fontId="23" fillId="25" borderId="10" xfId="0" applyNumberFormat="1" applyFont="1" applyFill="1" applyBorder="1" applyAlignment="1">
      <alignment horizontal="center" vertical="center"/>
    </xf>
    <xf numFmtId="166" fontId="26" fillId="25" borderId="10" xfId="1" applyNumberFormat="1" applyFont="1" applyFill="1" applyBorder="1" applyAlignment="1">
      <alignment horizontal="center" vertical="center" wrapText="1"/>
    </xf>
    <xf numFmtId="168" fontId="26" fillId="25" borderId="10" xfId="1" applyNumberFormat="1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vertical="center" wrapText="1"/>
    </xf>
    <xf numFmtId="169" fontId="23" fillId="0" borderId="10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25" borderId="10" xfId="0" applyFont="1" applyFill="1" applyBorder="1" applyAlignment="1">
      <alignment vertical="center" wrapText="1"/>
    </xf>
    <xf numFmtId="0" fontId="27" fillId="0" borderId="10" xfId="0" applyFont="1" applyBorder="1" applyAlignment="1">
      <alignment vertical="center"/>
    </xf>
    <xf numFmtId="49" fontId="23" fillId="0" borderId="10" xfId="0" applyNumberFormat="1" applyFont="1" applyBorder="1" applyAlignment="1">
      <alignment horizontal="center" vertical="center" wrapText="1"/>
    </xf>
    <xf numFmtId="166" fontId="32" fillId="0" borderId="10" xfId="0" applyNumberFormat="1" applyFont="1" applyBorder="1" applyAlignment="1">
      <alignment vertical="center"/>
    </xf>
    <xf numFmtId="168" fontId="32" fillId="0" borderId="10" xfId="0" applyNumberFormat="1" applyFont="1" applyBorder="1" applyAlignment="1">
      <alignment vertical="center"/>
    </xf>
    <xf numFmtId="168" fontId="30" fillId="0" borderId="0" xfId="0" applyNumberFormat="1" applyFont="1"/>
    <xf numFmtId="1" fontId="23" fillId="0" borderId="10" xfId="0" applyNumberFormat="1" applyFont="1" applyFill="1" applyBorder="1" applyAlignment="1">
      <alignment horizontal="center" vertical="center" wrapText="1"/>
    </xf>
    <xf numFmtId="0" fontId="27" fillId="25" borderId="10" xfId="0" applyFont="1" applyFill="1" applyBorder="1" applyAlignment="1">
      <alignment vertical="center"/>
    </xf>
    <xf numFmtId="0" fontId="27" fillId="0" borderId="10" xfId="0" applyFont="1" applyFill="1" applyBorder="1" applyAlignment="1">
      <alignment vertical="center" wrapText="1"/>
    </xf>
    <xf numFmtId="0" fontId="27" fillId="0" borderId="10" xfId="0" applyFont="1" applyFill="1" applyBorder="1" applyAlignment="1">
      <alignment vertical="center"/>
    </xf>
    <xf numFmtId="0" fontId="27" fillId="0" borderId="10" xfId="0" applyFont="1" applyFill="1" applyBorder="1" applyAlignment="1">
      <alignment horizontal="right" vertical="center"/>
    </xf>
    <xf numFmtId="0" fontId="27" fillId="25" borderId="10" xfId="0" applyFont="1" applyFill="1" applyBorder="1" applyAlignment="1">
      <alignment horizontal="right" vertical="center"/>
    </xf>
    <xf numFmtId="4" fontId="27" fillId="0" borderId="10" xfId="0" applyNumberFormat="1" applyFont="1" applyFill="1" applyBorder="1" applyAlignment="1">
      <alignment horizontal="center" vertical="center"/>
    </xf>
    <xf numFmtId="4" fontId="27" fillId="25" borderId="10" xfId="0" applyNumberFormat="1" applyFont="1" applyFill="1" applyBorder="1" applyAlignment="1">
      <alignment horizontal="center" vertical="center"/>
    </xf>
    <xf numFmtId="49" fontId="26" fillId="0" borderId="10" xfId="1" applyNumberFormat="1" applyFont="1" applyFill="1" applyBorder="1" applyAlignment="1">
      <alignment horizontal="center" vertical="center" wrapText="1"/>
    </xf>
    <xf numFmtId="49" fontId="26" fillId="25" borderId="10" xfId="1" applyNumberFormat="1" applyFont="1" applyFill="1" applyBorder="1" applyAlignment="1">
      <alignment horizontal="center" vertical="center" wrapText="1"/>
    </xf>
    <xf numFmtId="4" fontId="23" fillId="0" borderId="10" xfId="1" applyNumberFormat="1" applyFont="1" applyFill="1" applyBorder="1" applyAlignment="1">
      <alignment horizontal="center" vertical="center" wrapText="1"/>
    </xf>
    <xf numFmtId="4" fontId="23" fillId="25" borderId="10" xfId="1" applyNumberFormat="1" applyFont="1" applyFill="1" applyBorder="1" applyAlignment="1">
      <alignment horizontal="center" vertical="center" wrapText="1"/>
    </xf>
    <xf numFmtId="4" fontId="27" fillId="0" borderId="10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horizontal="right" vertical="center"/>
    </xf>
    <xf numFmtId="166" fontId="32" fillId="25" borderId="12" xfId="0" applyNumberFormat="1" applyFont="1" applyFill="1" applyBorder="1" applyAlignment="1">
      <alignment horizontal="center" vertical="center"/>
    </xf>
    <xf numFmtId="0" fontId="27" fillId="25" borderId="12" xfId="0" applyFont="1" applyFill="1" applyBorder="1" applyAlignment="1">
      <alignment horizontal="center" vertical="center"/>
    </xf>
    <xf numFmtId="166" fontId="32" fillId="0" borderId="12" xfId="0" applyNumberFormat="1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right" vertical="center"/>
    </xf>
    <xf numFmtId="166" fontId="26" fillId="0" borderId="10" xfId="0" applyNumberFormat="1" applyFont="1" applyFill="1" applyBorder="1" applyAlignment="1">
      <alignment horizontal="center" vertical="center"/>
    </xf>
    <xf numFmtId="4" fontId="32" fillId="0" borderId="10" xfId="0" applyNumberFormat="1" applyFont="1" applyFill="1" applyBorder="1" applyAlignment="1">
      <alignment horizontal="center" vertical="center"/>
    </xf>
    <xf numFmtId="4" fontId="26" fillId="0" borderId="10" xfId="0" applyNumberFormat="1" applyFont="1" applyFill="1" applyBorder="1" applyAlignment="1">
      <alignment horizontal="center" vertical="center"/>
    </xf>
    <xf numFmtId="4" fontId="32" fillId="0" borderId="10" xfId="0" applyNumberFormat="1" applyFont="1" applyBorder="1" applyAlignment="1">
      <alignment horizontal="center" vertical="center"/>
    </xf>
    <xf numFmtId="4" fontId="32" fillId="0" borderId="10" xfId="0" applyNumberFormat="1" applyFont="1" applyFill="1" applyBorder="1" applyAlignment="1">
      <alignment horizontal="right" vertical="center"/>
    </xf>
    <xf numFmtId="0" fontId="32" fillId="0" borderId="10" xfId="0" applyFont="1" applyBorder="1" applyAlignment="1">
      <alignment horizontal="right" vertical="center"/>
    </xf>
    <xf numFmtId="49" fontId="26" fillId="24" borderId="11" xfId="1" applyNumberFormat="1" applyFont="1" applyFill="1" applyBorder="1" applyAlignment="1">
      <alignment horizontal="center" vertical="center" wrapText="1"/>
    </xf>
    <xf numFmtId="0" fontId="23" fillId="25" borderId="14" xfId="0" applyFont="1" applyFill="1" applyBorder="1" applyAlignment="1">
      <alignment vertical="center"/>
    </xf>
    <xf numFmtId="168" fontId="26" fillId="25" borderId="14" xfId="0" applyNumberFormat="1" applyFont="1" applyFill="1" applyBorder="1" applyAlignment="1">
      <alignment vertical="center"/>
    </xf>
    <xf numFmtId="166" fontId="26" fillId="25" borderId="14" xfId="0" applyNumberFormat="1" applyFont="1" applyFill="1" applyBorder="1" applyAlignment="1">
      <alignment horizontal="center" vertical="center"/>
    </xf>
    <xf numFmtId="14" fontId="23" fillId="25" borderId="14" xfId="0" applyNumberFormat="1" applyFont="1" applyFill="1" applyBorder="1" applyAlignment="1">
      <alignment horizontal="center" vertical="center"/>
    </xf>
    <xf numFmtId="0" fontId="23" fillId="25" borderId="14" xfId="0" applyFont="1" applyFill="1" applyBorder="1" applyAlignment="1">
      <alignment vertical="center" wrapText="1"/>
    </xf>
    <xf numFmtId="0" fontId="27" fillId="0" borderId="16" xfId="0" applyFont="1" applyBorder="1" applyAlignment="1">
      <alignment vertical="center" wrapText="1"/>
    </xf>
    <xf numFmtId="0" fontId="27" fillId="0" borderId="17" xfId="0" applyFont="1" applyBorder="1" applyAlignment="1">
      <alignment vertical="center" wrapText="1"/>
    </xf>
    <xf numFmtId="0" fontId="27" fillId="0" borderId="12" xfId="0" applyFont="1" applyBorder="1" applyAlignment="1">
      <alignment vertical="center" wrapText="1"/>
    </xf>
    <xf numFmtId="14" fontId="23" fillId="0" borderId="10" xfId="0" applyNumberFormat="1" applyFont="1" applyFill="1" applyBorder="1" applyAlignment="1">
      <alignment vertical="center" wrapText="1"/>
    </xf>
    <xf numFmtId="0" fontId="27" fillId="0" borderId="21" xfId="0" applyFont="1" applyBorder="1" applyAlignment="1">
      <alignment vertical="center" wrapText="1"/>
    </xf>
    <xf numFmtId="49" fontId="31" fillId="24" borderId="13" xfId="1" applyNumberFormat="1" applyFont="1" applyFill="1" applyBorder="1" applyAlignment="1">
      <alignment horizontal="center" vertical="center" wrapText="1"/>
    </xf>
    <xf numFmtId="0" fontId="23" fillId="25" borderId="22" xfId="0" applyFont="1" applyFill="1" applyBorder="1" applyAlignment="1">
      <alignment vertical="center" wrapText="1"/>
    </xf>
    <xf numFmtId="0" fontId="27" fillId="25" borderId="12" xfId="0" applyFont="1" applyFill="1" applyBorder="1" applyAlignment="1">
      <alignment vertical="center" wrapText="1"/>
    </xf>
    <xf numFmtId="0" fontId="27" fillId="0" borderId="12" xfId="0" applyFont="1" applyFill="1" applyBorder="1" applyAlignment="1">
      <alignment vertical="center" wrapText="1"/>
    </xf>
    <xf numFmtId="49" fontId="23" fillId="0" borderId="23" xfId="0" applyNumberFormat="1" applyFont="1" applyFill="1" applyBorder="1" applyAlignment="1">
      <alignment vertical="center" wrapText="1"/>
    </xf>
    <xf numFmtId="3" fontId="23" fillId="0" borderId="24" xfId="0" applyNumberFormat="1" applyFont="1" applyFill="1" applyBorder="1" applyAlignment="1">
      <alignment horizontal="left" vertical="center" wrapText="1"/>
    </xf>
    <xf numFmtId="0" fontId="27" fillId="0" borderId="24" xfId="0" applyFont="1" applyBorder="1" applyAlignment="1">
      <alignment horizontal="left" vertical="center"/>
    </xf>
    <xf numFmtId="0" fontId="27" fillId="0" borderId="24" xfId="0" applyFont="1" applyFill="1" applyBorder="1" applyAlignment="1">
      <alignment horizontal="left" vertical="center"/>
    </xf>
    <xf numFmtId="49" fontId="23" fillId="0" borderId="23" xfId="0" applyNumberFormat="1" applyFont="1" applyFill="1" applyBorder="1" applyAlignment="1">
      <alignment horizontal="left" vertical="center" wrapText="1"/>
    </xf>
    <xf numFmtId="14" fontId="23" fillId="0" borderId="24" xfId="1" applyNumberFormat="1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vertical="center" wrapText="1"/>
    </xf>
    <xf numFmtId="0" fontId="23" fillId="0" borderId="23" xfId="0" applyFont="1" applyFill="1" applyBorder="1" applyAlignment="1">
      <alignment horizontal="left" vertical="center" wrapText="1"/>
    </xf>
    <xf numFmtId="49" fontId="23" fillId="0" borderId="24" xfId="0" applyNumberFormat="1" applyFont="1" applyFill="1" applyBorder="1" applyAlignment="1">
      <alignment horizontal="left" vertical="center" wrapText="1"/>
    </xf>
    <xf numFmtId="0" fontId="23" fillId="0" borderId="24" xfId="0" applyFont="1" applyFill="1" applyBorder="1" applyAlignment="1">
      <alignment horizontal="left" vertical="center" wrapText="1"/>
    </xf>
    <xf numFmtId="49" fontId="26" fillId="0" borderId="24" xfId="0" applyNumberFormat="1" applyFont="1" applyFill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center" wrapText="1"/>
    </xf>
    <xf numFmtId="14" fontId="23" fillId="0" borderId="24" xfId="1" applyNumberFormat="1" applyFont="1" applyFill="1" applyBorder="1" applyAlignment="1">
      <alignment horizontal="left" vertical="center" wrapText="1"/>
    </xf>
    <xf numFmtId="0" fontId="27" fillId="0" borderId="24" xfId="0" applyFont="1" applyFill="1" applyBorder="1" applyAlignment="1">
      <alignment horizontal="left" vertical="center" wrapText="1"/>
    </xf>
    <xf numFmtId="0" fontId="27" fillId="0" borderId="23" xfId="0" applyFont="1" applyBorder="1" applyAlignment="1">
      <alignment vertical="center"/>
    </xf>
    <xf numFmtId="0" fontId="27" fillId="0" borderId="24" xfId="0" applyFont="1" applyFill="1" applyBorder="1" applyAlignment="1">
      <alignment vertical="center"/>
    </xf>
    <xf numFmtId="49" fontId="23" fillId="0" borderId="25" xfId="0" applyNumberFormat="1" applyFont="1" applyFill="1" applyBorder="1" applyAlignment="1">
      <alignment vertical="center" wrapText="1"/>
    </xf>
    <xf numFmtId="0" fontId="23" fillId="0" borderId="14" xfId="1" applyNumberFormat="1" applyFont="1" applyFill="1" applyBorder="1" applyAlignment="1">
      <alignment horizontal="center" vertical="center" wrapText="1"/>
    </xf>
    <xf numFmtId="49" fontId="23" fillId="0" borderId="14" xfId="0" applyNumberFormat="1" applyFont="1" applyBorder="1" applyAlignment="1">
      <alignment horizontal="left" vertical="center" wrapText="1"/>
    </xf>
    <xf numFmtId="49" fontId="23" fillId="0" borderId="14" xfId="1" applyNumberFormat="1" applyFont="1" applyFill="1" applyBorder="1" applyAlignment="1">
      <alignment horizontal="center" vertical="center" wrapText="1"/>
    </xf>
    <xf numFmtId="14" fontId="23" fillId="0" borderId="14" xfId="0" applyNumberFormat="1" applyFont="1" applyFill="1" applyBorder="1" applyAlignment="1">
      <alignment horizontal="center" vertical="center" wrapText="1"/>
    </xf>
    <xf numFmtId="0" fontId="27" fillId="0" borderId="26" xfId="0" applyFont="1" applyBorder="1" applyAlignment="1">
      <alignment vertical="center"/>
    </xf>
    <xf numFmtId="49" fontId="23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vertical="center"/>
    </xf>
    <xf numFmtId="166" fontId="32" fillId="0" borderId="14" xfId="0" applyNumberFormat="1" applyFont="1" applyBorder="1" applyAlignment="1">
      <alignment vertical="center"/>
    </xf>
    <xf numFmtId="168" fontId="32" fillId="0" borderId="26" xfId="0" applyNumberFormat="1" applyFont="1" applyBorder="1" applyAlignment="1">
      <alignment vertical="center"/>
    </xf>
    <xf numFmtId="166" fontId="32" fillId="0" borderId="26" xfId="0" applyNumberFormat="1" applyFont="1" applyBorder="1" applyAlignment="1">
      <alignment horizontal="center" vertical="center"/>
    </xf>
    <xf numFmtId="14" fontId="27" fillId="0" borderId="14" xfId="0" applyNumberFormat="1" applyFont="1" applyBorder="1" applyAlignment="1">
      <alignment horizontal="center" vertical="center"/>
    </xf>
    <xf numFmtId="14" fontId="27" fillId="0" borderId="26" xfId="0" applyNumberFormat="1" applyFont="1" applyBorder="1" applyAlignment="1">
      <alignment horizontal="center" vertical="center"/>
    </xf>
    <xf numFmtId="3" fontId="23" fillId="0" borderId="27" xfId="0" applyNumberFormat="1" applyFont="1" applyFill="1" applyBorder="1" applyAlignment="1">
      <alignment horizontal="left" vertical="center" wrapText="1"/>
    </xf>
    <xf numFmtId="49" fontId="3" fillId="28" borderId="15" xfId="1" applyNumberFormat="1" applyFont="1" applyFill="1" applyBorder="1" applyAlignment="1">
      <alignment horizontal="center" vertical="center" wrapText="1"/>
    </xf>
    <xf numFmtId="49" fontId="3" fillId="28" borderId="16" xfId="1" applyNumberFormat="1" applyFont="1" applyFill="1" applyBorder="1" applyAlignment="1">
      <alignment horizontal="center" vertical="center" wrapText="1"/>
    </xf>
    <xf numFmtId="49" fontId="2" fillId="28" borderId="16" xfId="1" applyNumberFormat="1" applyFont="1" applyFill="1" applyBorder="1" applyAlignment="1">
      <alignment horizontal="center" vertical="center" wrapText="1"/>
    </xf>
    <xf numFmtId="0" fontId="2" fillId="28" borderId="16" xfId="49" applyFont="1" applyFill="1" applyBorder="1" applyAlignment="1">
      <alignment horizontal="center" vertical="center" wrapText="1"/>
    </xf>
    <xf numFmtId="49" fontId="2" fillId="28" borderId="21" xfId="1" applyNumberFormat="1" applyFont="1" applyFill="1" applyBorder="1" applyAlignment="1">
      <alignment horizontal="center" vertical="center" wrapText="1"/>
    </xf>
    <xf numFmtId="1" fontId="2" fillId="28" borderId="15" xfId="0" applyNumberFormat="1" applyFont="1" applyFill="1" applyBorder="1" applyAlignment="1">
      <alignment horizontal="center" vertical="center" wrapText="1"/>
    </xf>
    <xf numFmtId="4" fontId="2" fillId="28" borderId="16" xfId="0" applyNumberFormat="1" applyFont="1" applyFill="1" applyBorder="1" applyAlignment="1">
      <alignment horizontal="center" vertical="center" wrapText="1"/>
    </xf>
    <xf numFmtId="166" fontId="2" fillId="28" borderId="16" xfId="0" applyNumberFormat="1" applyFont="1" applyFill="1" applyBorder="1" applyAlignment="1">
      <alignment horizontal="center" vertical="center" wrapText="1"/>
    </xf>
    <xf numFmtId="14" fontId="2" fillId="28" borderId="16" xfId="0" applyNumberFormat="1" applyFont="1" applyFill="1" applyBorder="1" applyAlignment="1">
      <alignment horizontal="center" vertical="center" wrapText="1"/>
    </xf>
    <xf numFmtId="49" fontId="2" fillId="28" borderId="17" xfId="1" applyNumberFormat="1" applyFont="1" applyFill="1" applyBorder="1" applyAlignment="1">
      <alignment horizontal="center" vertical="center" wrapText="1"/>
    </xf>
    <xf numFmtId="14" fontId="3" fillId="28" borderId="16" xfId="0" applyNumberFormat="1" applyFont="1" applyFill="1" applyBorder="1" applyAlignment="1">
      <alignment horizontal="center" vertical="center" wrapText="1"/>
    </xf>
    <xf numFmtId="49" fontId="3" fillId="28" borderId="17" xfId="0" applyNumberFormat="1" applyFont="1" applyFill="1" applyBorder="1" applyAlignment="1">
      <alignment horizontal="center" vertical="center" wrapText="1"/>
    </xf>
    <xf numFmtId="49" fontId="23" fillId="29" borderId="23" xfId="0" applyNumberFormat="1" applyFont="1" applyFill="1" applyBorder="1" applyAlignment="1">
      <alignment vertical="center" wrapText="1"/>
    </xf>
    <xf numFmtId="0" fontId="23" fillId="29" borderId="10" xfId="1" applyNumberFormat="1" applyFont="1" applyFill="1" applyBorder="1" applyAlignment="1">
      <alignment horizontal="center" vertical="center" wrapText="1"/>
    </xf>
    <xf numFmtId="49" fontId="23" fillId="29" borderId="10" xfId="0" applyNumberFormat="1" applyFont="1" applyFill="1" applyBorder="1" applyAlignment="1">
      <alignment horizontal="left" vertical="center" wrapText="1"/>
    </xf>
    <xf numFmtId="49" fontId="23" fillId="29" borderId="10" xfId="1" applyNumberFormat="1" applyFont="1" applyFill="1" applyBorder="1" applyAlignment="1">
      <alignment horizontal="center" vertical="center" wrapText="1"/>
    </xf>
    <xf numFmtId="49" fontId="23" fillId="29" borderId="10" xfId="0" applyNumberFormat="1" applyFont="1" applyFill="1" applyBorder="1" applyAlignment="1">
      <alignment horizontal="center" vertical="center"/>
    </xf>
    <xf numFmtId="14" fontId="23" fillId="29" borderId="10" xfId="1" applyNumberFormat="1" applyFont="1" applyFill="1" applyBorder="1" applyAlignment="1">
      <alignment horizontal="center" vertical="center" wrapText="1"/>
    </xf>
    <xf numFmtId="14" fontId="23" fillId="29" borderId="10" xfId="0" applyNumberFormat="1" applyFont="1" applyFill="1" applyBorder="1" applyAlignment="1">
      <alignment horizontal="center" vertical="center" wrapText="1"/>
    </xf>
    <xf numFmtId="0" fontId="26" fillId="29" borderId="10" xfId="0" applyFont="1" applyFill="1" applyBorder="1" applyAlignment="1">
      <alignment vertical="center"/>
    </xf>
    <xf numFmtId="166" fontId="26" fillId="29" borderId="10" xfId="0" applyNumberFormat="1" applyFont="1" applyFill="1" applyBorder="1" applyAlignment="1">
      <alignment vertical="center"/>
    </xf>
    <xf numFmtId="14" fontId="23" fillId="29" borderId="10" xfId="0" applyNumberFormat="1" applyFont="1" applyFill="1" applyBorder="1" applyAlignment="1">
      <alignment horizontal="center" vertical="center"/>
    </xf>
    <xf numFmtId="3" fontId="23" fillId="29" borderId="24" xfId="0" applyNumberFormat="1" applyFont="1" applyFill="1" applyBorder="1" applyAlignment="1">
      <alignment horizontal="left" vertical="center" wrapText="1"/>
    </xf>
    <xf numFmtId="49" fontId="23" fillId="29" borderId="23" xfId="0" applyNumberFormat="1" applyFont="1" applyFill="1" applyBorder="1" applyAlignment="1">
      <alignment horizontal="left" vertical="center" wrapText="1"/>
    </xf>
    <xf numFmtId="167" fontId="23" fillId="29" borderId="10" xfId="0" applyNumberFormat="1" applyFont="1" applyFill="1" applyBorder="1" applyAlignment="1">
      <alignment horizontal="center" vertical="center"/>
    </xf>
    <xf numFmtId="166" fontId="26" fillId="29" borderId="10" xfId="0" applyNumberFormat="1" applyFont="1" applyFill="1" applyBorder="1" applyAlignment="1">
      <alignment horizontal="center" vertical="center"/>
    </xf>
    <xf numFmtId="0" fontId="27" fillId="29" borderId="24" xfId="0" applyFont="1" applyFill="1" applyBorder="1" applyAlignment="1">
      <alignment horizontal="left" vertical="center"/>
    </xf>
    <xf numFmtId="49" fontId="23" fillId="29" borderId="10" xfId="0" applyNumberFormat="1" applyFont="1" applyFill="1" applyBorder="1" applyAlignment="1">
      <alignment vertical="center" wrapText="1"/>
    </xf>
    <xf numFmtId="16" fontId="23" fillId="29" borderId="10" xfId="0" applyNumberFormat="1" applyFont="1" applyFill="1" applyBorder="1" applyAlignment="1">
      <alignment horizontal="center" vertical="center"/>
    </xf>
    <xf numFmtId="0" fontId="32" fillId="29" borderId="10" xfId="0" applyFont="1" applyFill="1" applyBorder="1" applyAlignment="1">
      <alignment horizontal="right" vertical="center"/>
    </xf>
    <xf numFmtId="166" fontId="32" fillId="29" borderId="10" xfId="0" applyNumberFormat="1" applyFont="1" applyFill="1" applyBorder="1" applyAlignment="1">
      <alignment vertical="center"/>
    </xf>
    <xf numFmtId="14" fontId="27" fillId="29" borderId="10" xfId="0" applyNumberFormat="1" applyFont="1" applyFill="1" applyBorder="1" applyAlignment="1">
      <alignment horizontal="center" vertical="center"/>
    </xf>
    <xf numFmtId="0" fontId="23" fillId="29" borderId="10" xfId="0" applyNumberFormat="1" applyFont="1" applyFill="1" applyBorder="1" applyAlignment="1">
      <alignment horizontal="center" vertical="center"/>
    </xf>
    <xf numFmtId="49" fontId="23" fillId="29" borderId="10" xfId="0" applyNumberFormat="1" applyFont="1" applyFill="1" applyBorder="1" applyAlignment="1">
      <alignment horizontal="center" vertical="center" wrapText="1"/>
    </xf>
    <xf numFmtId="4" fontId="32" fillId="29" borderId="10" xfId="0" applyNumberFormat="1" applyFont="1" applyFill="1" applyBorder="1" applyAlignment="1">
      <alignment horizontal="center" vertical="center"/>
    </xf>
    <xf numFmtId="166" fontId="32" fillId="29" borderId="10" xfId="0" applyNumberFormat="1" applyFont="1" applyFill="1" applyBorder="1" applyAlignment="1">
      <alignment horizontal="center" vertical="center"/>
    </xf>
    <xf numFmtId="49" fontId="23" fillId="29" borderId="24" xfId="0" applyNumberFormat="1" applyFont="1" applyFill="1" applyBorder="1" applyAlignment="1">
      <alignment horizontal="left" vertical="center" wrapText="1"/>
    </xf>
    <xf numFmtId="14" fontId="27" fillId="29" borderId="10" xfId="0" applyNumberFormat="1" applyFont="1" applyFill="1" applyBorder="1" applyAlignment="1">
      <alignment horizontal="center" vertical="center" wrapText="1"/>
    </xf>
    <xf numFmtId="49" fontId="23" fillId="29" borderId="10" xfId="1" applyNumberFormat="1" applyFont="1" applyFill="1" applyBorder="1" applyAlignment="1">
      <alignment vertical="center" wrapText="1"/>
    </xf>
    <xf numFmtId="4" fontId="26" fillId="29" borderId="10" xfId="1" applyNumberFormat="1" applyFont="1" applyFill="1" applyBorder="1" applyAlignment="1">
      <alignment horizontal="center" vertical="center" wrapText="1"/>
    </xf>
    <xf numFmtId="166" fontId="26" fillId="29" borderId="10" xfId="0" applyNumberFormat="1" applyFont="1" applyFill="1" applyBorder="1" applyAlignment="1">
      <alignment horizontal="center" vertical="center" wrapText="1"/>
    </xf>
    <xf numFmtId="14" fontId="26" fillId="29" borderId="10" xfId="0" applyNumberFormat="1" applyFont="1" applyFill="1" applyBorder="1" applyAlignment="1">
      <alignment horizontal="center" vertical="center" wrapText="1"/>
    </xf>
    <xf numFmtId="49" fontId="26" fillId="29" borderId="24" xfId="0" applyNumberFormat="1" applyFont="1" applyFill="1" applyBorder="1" applyAlignment="1">
      <alignment horizontal="left" vertical="center" wrapText="1"/>
    </xf>
    <xf numFmtId="14" fontId="23" fillId="29" borderId="10" xfId="1" applyNumberFormat="1" applyFont="1" applyFill="1" applyBorder="1" applyAlignment="1">
      <alignment horizontal="center" vertical="center"/>
    </xf>
    <xf numFmtId="4" fontId="26" fillId="29" borderId="10" xfId="0" applyNumberFormat="1" applyFont="1" applyFill="1" applyBorder="1" applyAlignment="1">
      <alignment horizontal="center" vertical="center"/>
    </xf>
    <xf numFmtId="166" fontId="26" fillId="29" borderId="10" xfId="1" applyNumberFormat="1" applyFont="1" applyFill="1" applyBorder="1" applyAlignment="1">
      <alignment horizontal="center" vertical="center" wrapText="1"/>
    </xf>
    <xf numFmtId="14" fontId="23" fillId="29" borderId="24" xfId="1" applyNumberFormat="1" applyFont="1" applyFill="1" applyBorder="1" applyAlignment="1">
      <alignment horizontal="left" vertical="center" wrapText="1"/>
    </xf>
    <xf numFmtId="14" fontId="23" fillId="29" borderId="10" xfId="49" applyNumberFormat="1" applyFont="1" applyFill="1" applyBorder="1" applyAlignment="1">
      <alignment horizontal="center" vertical="center" wrapText="1"/>
    </xf>
    <xf numFmtId="168" fontId="32" fillId="29" borderId="10" xfId="0" applyNumberFormat="1" applyFont="1" applyFill="1" applyBorder="1" applyAlignment="1">
      <alignment horizontal="center" vertical="center"/>
    </xf>
    <xf numFmtId="0" fontId="27" fillId="29" borderId="24" xfId="0" applyFont="1" applyFill="1" applyBorder="1" applyAlignment="1">
      <alignment vertical="center"/>
    </xf>
    <xf numFmtId="4" fontId="32" fillId="29" borderId="10" xfId="0" applyNumberFormat="1" applyFont="1" applyFill="1" applyBorder="1" applyAlignment="1">
      <alignment horizontal="right" vertical="center"/>
    </xf>
    <xf numFmtId="49" fontId="23" fillId="25" borderId="10" xfId="0" applyNumberFormat="1" applyFont="1" applyFill="1" applyBorder="1" applyAlignment="1">
      <alignment horizontal="center" vertical="center"/>
    </xf>
    <xf numFmtId="49" fontId="23" fillId="25" borderId="10" xfId="1" applyNumberFormat="1" applyFont="1" applyFill="1" applyBorder="1" applyAlignment="1">
      <alignment horizontal="center" vertical="center"/>
    </xf>
    <xf numFmtId="14" fontId="26" fillId="0" borderId="10" xfId="49" applyNumberFormat="1" applyFont="1" applyFill="1" applyBorder="1" applyAlignment="1">
      <alignment horizontal="center" vertical="center" wrapText="1"/>
    </xf>
    <xf numFmtId="14" fontId="26" fillId="29" borderId="10" xfId="49" applyNumberFormat="1" applyFont="1" applyFill="1" applyBorder="1" applyAlignment="1">
      <alignment horizontal="center" vertical="center" wrapText="1"/>
    </xf>
    <xf numFmtId="49" fontId="33" fillId="0" borderId="18" xfId="0" applyNumberFormat="1" applyFont="1" applyBorder="1" applyAlignment="1">
      <alignment vertical="center" wrapText="1"/>
    </xf>
    <xf numFmtId="0" fontId="33" fillId="0" borderId="19" xfId="0" applyNumberFormat="1" applyFont="1" applyFill="1" applyBorder="1" applyAlignment="1" applyProtection="1">
      <alignment horizontal="center" vertical="center" wrapText="1"/>
    </xf>
    <xf numFmtId="49" fontId="33" fillId="0" borderId="19" xfId="0" applyNumberFormat="1" applyFont="1" applyBorder="1" applyAlignment="1">
      <alignment vertical="center" wrapText="1"/>
    </xf>
    <xf numFmtId="49" fontId="33" fillId="0" borderId="19" xfId="0" applyNumberFormat="1" applyFont="1" applyFill="1" applyBorder="1" applyAlignment="1" applyProtection="1">
      <alignment horizontal="center" vertical="center" wrapText="1"/>
    </xf>
    <xf numFmtId="14" fontId="33" fillId="0" borderId="19" xfId="0" applyNumberFormat="1" applyFont="1" applyBorder="1" applyAlignment="1">
      <alignment horizontal="center" vertical="center"/>
    </xf>
    <xf numFmtId="0" fontId="34" fillId="0" borderId="19" xfId="0" applyFont="1" applyBorder="1" applyAlignment="1">
      <alignment horizontal="center"/>
    </xf>
    <xf numFmtId="0" fontId="33" fillId="0" borderId="19" xfId="0" applyFont="1" applyBorder="1" applyAlignment="1">
      <alignment horizontal="center" vertical="center"/>
    </xf>
    <xf numFmtId="0" fontId="35" fillId="0" borderId="19" xfId="0" applyFont="1" applyBorder="1" applyAlignment="1">
      <alignment horizontal="right"/>
    </xf>
    <xf numFmtId="0" fontId="34" fillId="0" borderId="19" xfId="0" applyFont="1" applyBorder="1" applyAlignment="1">
      <alignment horizontal="right"/>
    </xf>
    <xf numFmtId="0" fontId="34" fillId="0" borderId="19" xfId="0" applyFont="1" applyBorder="1"/>
    <xf numFmtId="168" fontId="35" fillId="0" borderId="19" xfId="0" applyNumberFormat="1" applyFont="1" applyBorder="1"/>
    <xf numFmtId="166" fontId="35" fillId="0" borderId="19" xfId="0" applyNumberFormat="1" applyFont="1" applyBorder="1" applyAlignment="1">
      <alignment horizontal="center"/>
    </xf>
    <xf numFmtId="14" fontId="34" fillId="0" borderId="19" xfId="0" applyNumberFormat="1" applyFont="1" applyBorder="1" applyAlignment="1">
      <alignment horizontal="center"/>
    </xf>
    <xf numFmtId="14" fontId="34" fillId="0" borderId="19" xfId="0" applyNumberFormat="1" applyFont="1" applyBorder="1" applyAlignment="1">
      <alignment horizontal="center" vertical="center"/>
    </xf>
    <xf numFmtId="0" fontId="34" fillId="0" borderId="20" xfId="0" applyFont="1" applyBorder="1"/>
    <xf numFmtId="0" fontId="34" fillId="0" borderId="13" xfId="0" applyFont="1" applyBorder="1" applyAlignment="1">
      <alignment wrapText="1"/>
    </xf>
    <xf numFmtId="0" fontId="34" fillId="0" borderId="11" xfId="0" applyFont="1" applyBorder="1" applyAlignment="1">
      <alignment wrapText="1"/>
    </xf>
    <xf numFmtId="0" fontId="23" fillId="30" borderId="10" xfId="1" applyNumberFormat="1" applyFont="1" applyFill="1" applyBorder="1" applyAlignment="1">
      <alignment horizontal="center" vertical="center" wrapText="1"/>
    </xf>
    <xf numFmtId="49" fontId="23" fillId="30" borderId="10" xfId="0" applyNumberFormat="1" applyFont="1" applyFill="1" applyBorder="1" applyAlignment="1">
      <alignment horizontal="left" vertical="center" wrapText="1"/>
    </xf>
    <xf numFmtId="49" fontId="23" fillId="30" borderId="10" xfId="1" applyNumberFormat="1" applyFont="1" applyFill="1" applyBorder="1" applyAlignment="1">
      <alignment horizontal="center" vertical="center" wrapText="1"/>
    </xf>
    <xf numFmtId="14" fontId="23" fillId="30" borderId="10" xfId="0" applyNumberFormat="1" applyFont="1" applyFill="1" applyBorder="1" applyAlignment="1">
      <alignment horizontal="center" vertical="center" wrapText="1"/>
    </xf>
    <xf numFmtId="14" fontId="23" fillId="30" borderId="10" xfId="1" applyNumberFormat="1" applyFont="1" applyFill="1" applyBorder="1" applyAlignment="1">
      <alignment horizontal="center" vertical="center" wrapText="1"/>
    </xf>
    <xf numFmtId="1" fontId="23" fillId="30" borderId="10" xfId="0" applyNumberFormat="1" applyFont="1" applyFill="1" applyBorder="1" applyAlignment="1">
      <alignment horizontal="center" vertical="center"/>
    </xf>
    <xf numFmtId="166" fontId="26" fillId="30" borderId="10" xfId="0" applyNumberFormat="1" applyFont="1" applyFill="1" applyBorder="1" applyAlignment="1">
      <alignment horizontal="center" vertical="center"/>
    </xf>
    <xf numFmtId="166" fontId="23" fillId="30" borderId="10" xfId="0" applyNumberFormat="1" applyFont="1" applyFill="1" applyBorder="1" applyAlignment="1">
      <alignment horizontal="center" vertical="center"/>
    </xf>
    <xf numFmtId="168" fontId="26" fillId="30" borderId="10" xfId="0" applyNumberFormat="1" applyFont="1" applyFill="1" applyBorder="1" applyAlignment="1">
      <alignment horizontal="center" vertical="center"/>
    </xf>
    <xf numFmtId="14" fontId="27" fillId="30" borderId="10" xfId="0" applyNumberFormat="1" applyFont="1" applyFill="1" applyBorder="1" applyAlignment="1">
      <alignment horizontal="center" vertical="center"/>
    </xf>
    <xf numFmtId="0" fontId="23" fillId="30" borderId="10" xfId="0" applyFont="1" applyFill="1" applyBorder="1" applyAlignment="1">
      <alignment horizontal="center" vertical="center"/>
    </xf>
    <xf numFmtId="49" fontId="23" fillId="30" borderId="12" xfId="0" applyNumberFormat="1" applyFont="1" applyFill="1" applyBorder="1" applyAlignment="1">
      <alignment vertical="center" wrapText="1"/>
    </xf>
    <xf numFmtId="0" fontId="27" fillId="30" borderId="28" xfId="0" applyFont="1" applyFill="1" applyBorder="1" applyAlignment="1">
      <alignment horizontal="left" vertical="center"/>
    </xf>
    <xf numFmtId="168" fontId="35" fillId="0" borderId="19" xfId="0" applyNumberFormat="1" applyFont="1" applyBorder="1" applyAlignment="1">
      <alignment horizontal="center"/>
    </xf>
    <xf numFmtId="0" fontId="23" fillId="0" borderId="10" xfId="1" applyNumberFormat="1" applyFont="1" applyBorder="1" applyAlignment="1">
      <alignment horizontal="center" vertical="center" wrapText="1"/>
    </xf>
    <xf numFmtId="49" fontId="23" fillId="0" borderId="10" xfId="1" applyNumberFormat="1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14" fontId="23" fillId="0" borderId="10" xfId="1" applyNumberFormat="1" applyFont="1" applyBorder="1" applyAlignment="1">
      <alignment horizontal="center" vertical="center" wrapText="1"/>
    </xf>
    <xf numFmtId="49" fontId="3" fillId="28" borderId="22" xfId="1" applyNumberFormat="1" applyFont="1" applyFill="1" applyBorder="1" applyAlignment="1">
      <alignment horizontal="center" vertical="center" wrapText="1"/>
    </xf>
    <xf numFmtId="49" fontId="3" fillId="28" borderId="14" xfId="1" applyNumberFormat="1" applyFont="1" applyFill="1" applyBorder="1" applyAlignment="1">
      <alignment horizontal="center" vertical="center" wrapText="1"/>
    </xf>
    <xf numFmtId="49" fontId="2" fillId="28" borderId="14" xfId="1" applyNumberFormat="1" applyFont="1" applyFill="1" applyBorder="1" applyAlignment="1">
      <alignment horizontal="center" vertical="center" wrapText="1"/>
    </xf>
    <xf numFmtId="0" fontId="2" fillId="28" borderId="14" xfId="49" applyNumberFormat="1" applyFont="1" applyFill="1" applyBorder="1" applyAlignment="1">
      <alignment horizontal="center" vertical="center" wrapText="1"/>
    </xf>
    <xf numFmtId="1" fontId="2" fillId="28" borderId="14" xfId="0" applyNumberFormat="1" applyFont="1" applyFill="1" applyBorder="1" applyAlignment="1">
      <alignment horizontal="center" vertical="center" wrapText="1"/>
    </xf>
    <xf numFmtId="4" fontId="2" fillId="28" borderId="14" xfId="0" applyNumberFormat="1" applyFont="1" applyFill="1" applyBorder="1" applyAlignment="1">
      <alignment horizontal="center" vertical="center" wrapText="1"/>
    </xf>
    <xf numFmtId="166" fontId="2" fillId="28" borderId="14" xfId="0" applyNumberFormat="1" applyFont="1" applyFill="1" applyBorder="1" applyAlignment="1">
      <alignment horizontal="center" vertical="center" wrapText="1"/>
    </xf>
    <xf numFmtId="14" fontId="2" fillId="28" borderId="14" xfId="0" applyNumberFormat="1" applyFont="1" applyFill="1" applyBorder="1" applyAlignment="1">
      <alignment horizontal="center" vertical="center" wrapText="1"/>
    </xf>
    <xf numFmtId="14" fontId="3" fillId="28" borderId="14" xfId="0" applyNumberFormat="1" applyFont="1" applyFill="1" applyBorder="1" applyAlignment="1">
      <alignment horizontal="center" vertical="center" wrapText="1"/>
    </xf>
    <xf numFmtId="49" fontId="3" fillId="28" borderId="30" xfId="0" applyNumberFormat="1" applyFont="1" applyFill="1" applyBorder="1" applyAlignment="1">
      <alignment horizontal="center" vertical="center" wrapText="1"/>
    </xf>
    <xf numFmtId="49" fontId="23" fillId="0" borderId="12" xfId="0" applyNumberFormat="1" applyFont="1" applyFill="1" applyBorder="1" applyAlignment="1">
      <alignment vertical="center" wrapText="1"/>
    </xf>
    <xf numFmtId="3" fontId="23" fillId="0" borderId="28" xfId="0" applyNumberFormat="1" applyFont="1" applyFill="1" applyBorder="1" applyAlignment="1">
      <alignment horizontal="left" vertical="center" wrapText="1"/>
    </xf>
    <xf numFmtId="0" fontId="0" fillId="0" borderId="13" xfId="0" applyBorder="1"/>
    <xf numFmtId="0" fontId="0" fillId="0" borderId="11" xfId="0" applyBorder="1"/>
    <xf numFmtId="4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8" fontId="0" fillId="0" borderId="11" xfId="0" applyNumberFormat="1" applyBorder="1" applyAlignment="1">
      <alignment horizontal="center"/>
    </xf>
    <xf numFmtId="0" fontId="0" fillId="0" borderId="29" xfId="0" applyBorder="1"/>
    <xf numFmtId="0" fontId="27" fillId="0" borderId="12" xfId="0" applyFont="1" applyBorder="1" applyAlignment="1">
      <alignment vertical="center"/>
    </xf>
    <xf numFmtId="0" fontId="27" fillId="0" borderId="28" xfId="0" applyFont="1" applyFill="1" applyBorder="1" applyAlignment="1">
      <alignment vertical="center"/>
    </xf>
    <xf numFmtId="0" fontId="27" fillId="0" borderId="28" xfId="0" applyFont="1" applyFill="1" applyBorder="1" applyAlignment="1">
      <alignment horizontal="left" vertical="center"/>
    </xf>
    <xf numFmtId="0" fontId="27" fillId="0" borderId="28" xfId="0" applyFont="1" applyFill="1" applyBorder="1" applyAlignment="1">
      <alignment horizontal="left" vertical="center" wrapText="1"/>
    </xf>
    <xf numFmtId="0" fontId="27" fillId="0" borderId="28" xfId="0" applyFont="1" applyBorder="1" applyAlignment="1">
      <alignment horizontal="left" vertical="center"/>
    </xf>
    <xf numFmtId="49" fontId="23" fillId="0" borderId="28" xfId="0" applyNumberFormat="1" applyFont="1" applyFill="1" applyBorder="1" applyAlignment="1">
      <alignment horizontal="left" vertical="center" wrapText="1"/>
    </xf>
    <xf numFmtId="14" fontId="23" fillId="0" borderId="28" xfId="1" applyNumberFormat="1" applyFont="1" applyFill="1" applyBorder="1" applyAlignment="1">
      <alignment horizontal="left" vertical="center" wrapText="1"/>
    </xf>
    <xf numFmtId="49" fontId="26" fillId="0" borderId="28" xfId="0" applyNumberFormat="1" applyFont="1" applyFill="1" applyBorder="1" applyAlignment="1">
      <alignment horizontal="left" vertical="center" wrapText="1"/>
    </xf>
    <xf numFmtId="0" fontId="23" fillId="0" borderId="28" xfId="0" applyFont="1" applyBorder="1" applyAlignment="1">
      <alignment horizontal="left" vertical="center" wrapText="1"/>
    </xf>
    <xf numFmtId="0" fontId="23" fillId="0" borderId="28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vertical="center" wrapText="1"/>
    </xf>
    <xf numFmtId="49" fontId="23" fillId="0" borderId="12" xfId="0" applyNumberFormat="1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14" fontId="23" fillId="0" borderId="28" xfId="1" applyNumberFormat="1" applyFont="1" applyFill="1" applyBorder="1" applyAlignment="1">
      <alignment horizontal="center" vertical="center" wrapText="1"/>
    </xf>
    <xf numFmtId="49" fontId="23" fillId="0" borderId="12" xfId="0" applyNumberFormat="1" applyFont="1" applyBorder="1" applyAlignment="1">
      <alignment vertical="center" wrapText="1"/>
    </xf>
    <xf numFmtId="3" fontId="23" fillId="0" borderId="28" xfId="0" applyNumberFormat="1" applyFont="1" applyBorder="1" applyAlignment="1">
      <alignment horizontal="left" vertical="center" wrapText="1"/>
    </xf>
    <xf numFmtId="0" fontId="32" fillId="0" borderId="10" xfId="0" applyFont="1" applyFill="1" applyBorder="1" applyAlignment="1">
      <alignment vertical="center"/>
    </xf>
    <xf numFmtId="0" fontId="33" fillId="0" borderId="13" xfId="0" applyFont="1" applyFill="1" applyBorder="1" applyAlignment="1">
      <alignment vertical="center" wrapText="1"/>
    </xf>
    <xf numFmtId="0" fontId="33" fillId="0" borderId="11" xfId="0" applyNumberFormat="1" applyFont="1" applyFill="1" applyBorder="1" applyAlignment="1" applyProtection="1">
      <alignment horizontal="center" vertical="center" wrapText="1"/>
    </xf>
    <xf numFmtId="0" fontId="33" fillId="0" borderId="11" xfId="0" applyFont="1" applyFill="1" applyBorder="1" applyAlignment="1">
      <alignment horizontal="left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35" fillId="0" borderId="11" xfId="0" applyFont="1" applyFill="1" applyBorder="1" applyAlignment="1">
      <alignment vertical="center"/>
    </xf>
    <xf numFmtId="0" fontId="34" fillId="0" borderId="11" xfId="0" applyFont="1" applyFill="1" applyBorder="1" applyAlignment="1">
      <alignment vertical="center"/>
    </xf>
    <xf numFmtId="166" fontId="35" fillId="0" borderId="11" xfId="0" applyNumberFormat="1" applyFont="1" applyFill="1" applyBorder="1" applyAlignment="1">
      <alignment horizontal="center" vertical="center"/>
    </xf>
    <xf numFmtId="168" fontId="35" fillId="0" borderId="11" xfId="0" applyNumberFormat="1" applyFont="1" applyFill="1" applyBorder="1" applyAlignment="1">
      <alignment horizontal="center" vertical="center"/>
    </xf>
    <xf numFmtId="0" fontId="35" fillId="0" borderId="11" xfId="0" applyFont="1" applyFill="1" applyBorder="1" applyAlignment="1">
      <alignment horizontal="center" vertical="center"/>
    </xf>
    <xf numFmtId="0" fontId="33" fillId="0" borderId="29" xfId="0" applyFont="1" applyFill="1" applyBorder="1" applyAlignment="1">
      <alignment horizontal="center" vertical="center" wrapText="1"/>
    </xf>
    <xf numFmtId="0" fontId="36" fillId="0" borderId="0" xfId="0" applyFont="1"/>
  </cellXfs>
  <cellStyles count="50">
    <cellStyle name="20 % - zvýraznenie1 2" xfId="2"/>
    <cellStyle name="20 % - zvýraznenie2 2" xfId="3"/>
    <cellStyle name="20 % - zvýraznenie3 2" xfId="4"/>
    <cellStyle name="20 % - zvýraznenie4 2" xfId="5"/>
    <cellStyle name="20 % - zvýraznenie5 2" xfId="6"/>
    <cellStyle name="20 % - zvýraznenie6 2" xfId="7"/>
    <cellStyle name="40 % - zvýraznenie1 2" xfId="8"/>
    <cellStyle name="40 % - zvýraznenie2 2" xfId="9"/>
    <cellStyle name="40 % - zvýraznenie3 2" xfId="10"/>
    <cellStyle name="40 % - zvýraznenie4 2" xfId="11"/>
    <cellStyle name="40 % - zvýraznenie5 2" xfId="12"/>
    <cellStyle name="40 % - zvýraznenie6 2" xfId="13"/>
    <cellStyle name="60 % - zvýraznenie1 2" xfId="14"/>
    <cellStyle name="60 % - zvýraznenie2 2" xfId="15"/>
    <cellStyle name="60 % - zvýraznenie3 2" xfId="16"/>
    <cellStyle name="60 % - zvýraznenie4 2" xfId="17"/>
    <cellStyle name="60 % - zvýraznenie5 2" xfId="18"/>
    <cellStyle name="60 % - zvýraznenie6 2" xfId="19"/>
    <cellStyle name="Čiarka 2" xfId="46"/>
    <cellStyle name="čiarky_sch. dec.05" xfId="47"/>
    <cellStyle name="Dobrá 2" xfId="20"/>
    <cellStyle name="Kontrolná bunka 2" xfId="21"/>
    <cellStyle name="Nadpis 1 2" xfId="22"/>
    <cellStyle name="Nadpis 2 2" xfId="23"/>
    <cellStyle name="Nadpis 3 2" xfId="24"/>
    <cellStyle name="Nadpis 4 2" xfId="25"/>
    <cellStyle name="Neutrálna 2" xfId="26"/>
    <cellStyle name="Normálna 2" xfId="1"/>
    <cellStyle name="Normálna 3" xfId="45"/>
    <cellStyle name="Normálne" xfId="0" builtinId="0"/>
    <cellStyle name="normálne 2" xfId="27"/>
    <cellStyle name="normálne_november 05 PRV_predb" xfId="49"/>
    <cellStyle name="Percentá 2" xfId="28"/>
    <cellStyle name="Percentá 3" xfId="48"/>
    <cellStyle name="Poznámka 2" xfId="29"/>
    <cellStyle name="Prepojená bunka 2" xfId="30"/>
    <cellStyle name="Spolu 2" xfId="31"/>
    <cellStyle name="Text upozornenia 2" xfId="32"/>
    <cellStyle name="Titul 2" xfId="33"/>
    <cellStyle name="Vstup 2" xfId="34"/>
    <cellStyle name="Výpočet 2" xfId="35"/>
    <cellStyle name="Výstup 2" xfId="36"/>
    <cellStyle name="Vysvetľujúci text 2" xfId="37"/>
    <cellStyle name="Zlá 2" xfId="38"/>
    <cellStyle name="Zvýraznenie1 2" xfId="39"/>
    <cellStyle name="Zvýraznenie2 2" xfId="40"/>
    <cellStyle name="Zvýraznenie3 2" xfId="41"/>
    <cellStyle name="Zvýraznenie4 2" xfId="42"/>
    <cellStyle name="Zvýraznenie5 2" xfId="43"/>
    <cellStyle name="Zvýraznenie6 2" xfId="44"/>
  </cellStyles>
  <dxfs count="1047"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8" formatCode="#,##0.00\ [$SKK]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8" formatCode="#,##0.00\ [$SKK]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000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8" formatCode="#,##0.00\ [$SKK]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000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8" formatCode="#,##0.00\ [$SKK]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8" formatCode="#,##0.00\ [$SKK]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8" formatCode="#,##0.00\ [$SKK]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9" formatCode="dd/mm/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#,##0.00\ [$SKK]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9" formatCode="dd/mm/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vertical="center" textRotation="0" indent="0" justifyLastLine="0" shrinkToFit="0" readingOrder="0"/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9" formatCode="d/m/yyyy"/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name val="Arial"/>
        <scheme val="none"/>
      </font>
      <numFmt numFmtId="168" formatCode="#,##0.00\ [$SKK]"/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8" formatCode="#,##0.00\ [$SKK]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.00\ &quot;€&quot;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name val="Arial"/>
        <scheme val="none"/>
      </font>
      <numFmt numFmtId="166" formatCode="#,##0.00\ &quot;€&quot;"/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name val="Arial"/>
        <scheme val="none"/>
      </font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solid">
          <fgColor indexed="64"/>
          <bgColor indexed="4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FF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ľka1" displayName="Tabuľka1" ref="B2:AA101" totalsRowCount="1" headerRowDxfId="1046" dataDxfId="1045" tableBorderDxfId="1044" headerRowCellStyle="Normálna 2">
  <autoFilter ref="B2:AA100"/>
  <tableColumns count="26">
    <tableColumn id="7" name="Žiadateľ _x000a_(obchodné meno/ názov organizácie)" dataDxfId="1043" totalsRowDxfId="1042"/>
    <tableColumn id="8" name="IČO" dataDxfId="1041" totalsRowDxfId="1040" dataCellStyle="Normálna 2"/>
    <tableColumn id="33" name="Názov projektu" dataDxfId="1039" totalsRowDxfId="1038" dataCellStyle="Normálna 2"/>
    <tableColumn id="34" name="Číslo opatrenia/_x000a_podopatrenia" dataDxfId="1037" totalsRowDxfId="1036" dataCellStyle="Normálna 2"/>
    <tableColumn id="35" name="Názov opatrenia/_x000a_podopatrenia" dataDxfId="1035" totalsRowDxfId="1034" dataCellStyle="Normálna 2"/>
    <tableColumn id="36" name="Program" dataDxfId="1033" totalsRowDxfId="1032" dataCellStyle="Normálna 2"/>
    <tableColumn id="31" name="Dátum prijatia ŽoNFP" dataDxfId="1031" totalsRowDxfId="1030" dataCellStyle="Normálna 2"/>
    <tableColumn id="3" name="Číslo zmluvy" dataDxfId="1029" totalsRowDxfId="1028"/>
    <tableColumn id="9" name="Dátum podpisu zmluvy" dataDxfId="1027" totalsRowDxfId="1026"/>
    <tableColumn id="32" name="Kód projektu" dataDxfId="1025" totalsRowDxfId="1024"/>
    <tableColumn id="11" name="Schválený príspevok  celkom v SKK/EUR " dataDxfId="1023" totalsRowDxfId="1022"/>
    <tableColumn id="30" name="Stĺpec2" dataDxfId="1021" totalsRowDxfId="1020"/>
    <tableColumn id="12" name="Počet platieb" dataDxfId="1019" totalsRowDxfId="1018"/>
    <tableColumn id="14" name="Výška platby celkom v EUR po 01.01.2009" totalsRowFunction="sum" dataDxfId="1017" totalsRowDxfId="1016"/>
    <tableColumn id="21" name="Výška platby celkom v SKK do 31.12.2008" totalsRowFunction="sum" dataDxfId="1015" totalsRowDxfId="1014"/>
    <tableColumn id="25" name="Výška platby celkom v SKK" totalsRowFunction="custom" dataDxfId="1013" totalsRowDxfId="1012">
      <totalsRowFormula>SUM(Tabuľka1[Výška platby celkom v SKK])</totalsRowFormula>
    </tableColumn>
    <tableColumn id="27" name="Výška platby celkom v EUR (vyplatené v SKK prepočítané kurzom 30,126)" totalsRowFunction="custom" dataDxfId="1011" totalsRowDxfId="1010">
      <calculatedColumnFormula>Tabuľka1[[#This Row],[Výška platby celkom v SKK]]/30.126</calculatedColumnFormula>
      <totalsRowFormula>SUM(Tabuľka1[Výška platby celkom v EUR (vyplatené v SKK prepočítané kurzom 30,126)])</totalsRowFormula>
    </tableColumn>
    <tableColumn id="15" name="Posl. platba A=1, N=0" dataDxfId="1009" totalsRowDxfId="1008"/>
    <tableColumn id="28" name="Dátum platby" dataDxfId="1007" totalsRowDxfId="1006"/>
    <tableColumn id="16" name="Dátum vyplatenia poslednej platby" dataDxfId="1005" totalsRowDxfId="1004"/>
    <tableColumn id="17" name="Celková vyplatená suma v EUR" dataDxfId="1003" totalsRowDxfId="1002"/>
    <tableColumn id="18" name="Dátum vyradenia" dataDxfId="1001" totalsRowDxfId="1000"/>
    <tableColumn id="19" name="Dôvod vyradenia/ poznámka" dataDxfId="999" totalsRowDxfId="998"/>
    <tableColumn id="22" name="Dotknuté osoby" dataDxfId="997" totalsRowDxfId="996"/>
    <tableColumn id="23" name="Dotknutá osoba - jej účasť v spoločnosti z časového hľadiska" dataDxfId="995" totalsRowDxfId="994"/>
    <tableColumn id="24" name="poznámka" dataDxfId="993" totalsRowDxfId="99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uľka3" displayName="Tabuľka3" ref="B2:X4" totalsRowCount="1" headerRowDxfId="21" dataDxfId="991" totalsRowDxfId="20" headerRowBorderDxfId="69" tableBorderDxfId="70" totalsRowBorderDxfId="68">
  <autoFilter ref="B2:X3"/>
  <tableColumns count="23">
    <tableColumn id="1" name="Žiadateľ _x000a_(obchodné meno/ názov organizácie)" totalsRowLabel="Spolu" dataDxfId="67" totalsRowDxfId="66"/>
    <tableColumn id="2" name="IČO" dataDxfId="65" totalsRowDxfId="64" dataCellStyle="Normálna 2"/>
    <tableColumn id="3" name="Názov projektu" dataDxfId="63" totalsRowDxfId="62"/>
    <tableColumn id="4" name="Číslo opatrenia/_x000a_podopatrenia" dataDxfId="61" totalsRowDxfId="60" dataCellStyle="Normálna 2"/>
    <tableColumn id="5" name="Názov opatrenia/_x000a_podopatrenia" dataDxfId="59" totalsRowDxfId="58" dataCellStyle="Normálna 2"/>
    <tableColumn id="6" name="Program" dataDxfId="57" totalsRowDxfId="56" dataCellStyle="Normálna 2"/>
    <tableColumn id="7" name="Dátum prijatia ŽoNFP" dataDxfId="55" totalsRowDxfId="54"/>
    <tableColumn id="8" name="Číslo zmluvy" dataDxfId="53" totalsRowDxfId="52"/>
    <tableColumn id="9" name="Dátum podpisu zmluvy" dataDxfId="51" totalsRowDxfId="50"/>
    <tableColumn id="10" name="Kód projektu" dataDxfId="49" totalsRowDxfId="48"/>
    <tableColumn id="11" name="Schválený príspevok  celkom v SKK/EUR " dataDxfId="47" totalsRowDxfId="46"/>
    <tableColumn id="12" name="Stĺpec2" dataDxfId="45" totalsRowDxfId="44"/>
    <tableColumn id="13" name="Počet platieb" dataDxfId="43" totalsRowDxfId="42"/>
    <tableColumn id="14" name="Výška platby celkom v EUR po 01.01.2009" totalsRowFunction="sum" dataDxfId="41" totalsRowDxfId="40"/>
    <tableColumn id="15" name="Výška platby celkom v SKK do 31.12.2008" totalsRowFunction="sum" dataDxfId="39" totalsRowDxfId="38"/>
    <tableColumn id="16" name="Výška platby celkom v SKK" dataDxfId="37" totalsRowDxfId="36"/>
    <tableColumn id="17" name="Výška platby celkom v EUR (vyplatené v SKK prepočítané kurzom 30,126)" dataDxfId="35" totalsRowDxfId="34"/>
    <tableColumn id="18" name="Posl. platba A=1, N=0" dataDxfId="33" totalsRowDxfId="32"/>
    <tableColumn id="19" name="Dátum platby" dataDxfId="31" totalsRowDxfId="30"/>
    <tableColumn id="20" name="Dátum vyplatenia poslednej platby" dataDxfId="29" totalsRowDxfId="28"/>
    <tableColumn id="21" name="Celková vyplatená suma v EUR" dataDxfId="27" totalsRowDxfId="26"/>
    <tableColumn id="22" name="Dátum vyradenia" dataDxfId="25" totalsRowDxfId="24"/>
    <tableColumn id="23" name="Dôvod vyradenia/ poznámka" dataDxfId="23" totalsRowDxfId="2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uľka4" displayName="Tabuľka4" ref="B2:X5" totalsRowCount="1" headerRowDxfId="72" totalsRowDxfId="71" headerRowBorderDxfId="120" tableBorderDxfId="121" totalsRowBorderDxfId="119">
  <autoFilter ref="B2:X4"/>
  <tableColumns count="23">
    <tableColumn id="1" name="Žiadateľ _x000a_(obchodné meno/ názov organizácie)" totalsRowLabel="Spolu" dataDxfId="118" totalsRowDxfId="117"/>
    <tableColumn id="2" name="IČO" dataDxfId="116" totalsRowDxfId="115"/>
    <tableColumn id="3" name="Názov projektu" dataDxfId="114" totalsRowDxfId="113"/>
    <tableColumn id="4" name="Číslo opatrenia/_x000a_podopatrenia" dataDxfId="112" totalsRowDxfId="111"/>
    <tableColumn id="5" name="Názov opatrenia/_x000a_podopatrenia" dataDxfId="110" totalsRowDxfId="109"/>
    <tableColumn id="6" name="Program" dataDxfId="108" totalsRowDxfId="107"/>
    <tableColumn id="7" name="Dátum prijatia ŽoNFP" dataDxfId="106" totalsRowDxfId="105"/>
    <tableColumn id="8" name="Číslo zmluvy" dataDxfId="104" totalsRowDxfId="103"/>
    <tableColumn id="9" name="Dátum podpisu zmluvy" dataDxfId="102" totalsRowDxfId="101"/>
    <tableColumn id="10" name="Kód projektu" dataDxfId="100" totalsRowDxfId="99"/>
    <tableColumn id="11" name="Schválený príspevok  celkom v SKK/EUR " dataDxfId="98" totalsRowDxfId="97"/>
    <tableColumn id="12" name="Stĺpec2" dataDxfId="96" totalsRowDxfId="95"/>
    <tableColumn id="13" name="Počet platieb" dataDxfId="94" totalsRowDxfId="93"/>
    <tableColumn id="14" name="Výška platby celkom v EUR po 01.01.2009" totalsRowFunction="sum" dataDxfId="92" totalsRowDxfId="91"/>
    <tableColumn id="15" name="Výška platby celkom v SKK do 31.12.2008" totalsRowLabel="0" dataDxfId="90" totalsRowDxfId="89"/>
    <tableColumn id="16" name="Výška platby celkom v SKK" dataDxfId="88" totalsRowDxfId="87"/>
    <tableColumn id="17" name="Výška platby celkom v EUR (vyplatené v SKK prepočítané kurzom 30,126)" dataDxfId="86" totalsRowDxfId="85"/>
    <tableColumn id="18" name="Posl. platba A=1, N=0" dataDxfId="84" totalsRowDxfId="83"/>
    <tableColumn id="19" name="Dátum platby" dataDxfId="82" totalsRowDxfId="81"/>
    <tableColumn id="20" name="Dátum vyplatenia poslednej platby" dataDxfId="80" totalsRowDxfId="79"/>
    <tableColumn id="21" name="Celková vyplatená suma v EUR" dataDxfId="78" totalsRowDxfId="77"/>
    <tableColumn id="22" name="Dátum vyradenia" dataDxfId="76" totalsRowDxfId="75"/>
    <tableColumn id="23" name="Dôvod vyradenia/ poznámka" dataDxfId="74" totalsRowDxfId="7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15" name="Tabuľka15" displayName="Tabuľka15" ref="B2:X4" totalsRowCount="1" headerRowDxfId="123" totalsRowDxfId="122" headerRowBorderDxfId="171" tableBorderDxfId="172" totalsRowBorderDxfId="170">
  <autoFilter ref="B2:X3"/>
  <tableColumns count="23">
    <tableColumn id="1" name="Žiadateľ _x000a_(obchodné meno/ názov organizácie)" totalsRowLabel="Spolu" dataDxfId="169" totalsRowDxfId="168"/>
    <tableColumn id="2" name="IČO" dataDxfId="167" totalsRowDxfId="166" dataCellStyle="Normálna 2"/>
    <tableColumn id="3" name="Názov projektu" dataDxfId="165" totalsRowDxfId="164"/>
    <tableColumn id="4" name="Číslo opatrenia/_x000a_podopatrenia" dataDxfId="163" totalsRowDxfId="162" dataCellStyle="Normálna 2"/>
    <tableColumn id="5" name="Názov opatrenia/_x000a_podopatrenia" dataDxfId="161" totalsRowDxfId="160" dataCellStyle="Normálna 2"/>
    <tableColumn id="6" name="Program" dataDxfId="159" totalsRowDxfId="158" dataCellStyle="Normálna 2"/>
    <tableColumn id="7" name="Dátum prijatia ŽoNFP" dataDxfId="157" totalsRowDxfId="156"/>
    <tableColumn id="8" name="Číslo zmluvy" dataDxfId="155" totalsRowDxfId="154"/>
    <tableColumn id="9" name="Dátum podpisu zmluvy" dataDxfId="153" totalsRowDxfId="152" dataCellStyle="Normálna 2"/>
    <tableColumn id="10" name="Kód projektu" dataDxfId="151" totalsRowDxfId="150"/>
    <tableColumn id="11" name="Schválený príspevok  celkom v SKK/EUR " dataDxfId="149" totalsRowDxfId="148"/>
    <tableColumn id="12" name="Stĺpec2" dataDxfId="147" totalsRowDxfId="146"/>
    <tableColumn id="13" name="Počet platieb" dataDxfId="145" totalsRowDxfId="144"/>
    <tableColumn id="14" name="Výška platby celkom v EUR po 01.01.2009" totalsRowFunction="sum" dataDxfId="143" totalsRowDxfId="142"/>
    <tableColumn id="15" name="Výška platby celkom v SKK do 31.12.2008" totalsRowFunction="sum" dataDxfId="141" totalsRowDxfId="140"/>
    <tableColumn id="16" name="Výška platby celkom v SKK" dataDxfId="139" totalsRowDxfId="138"/>
    <tableColumn id="17" name="Výška platby celkom v EUR (vyplatené v SKK prepočítané kurzom 30,126)" dataDxfId="137" totalsRowDxfId="136"/>
    <tableColumn id="18" name="Posl. platba A=1, N=0" dataDxfId="135" totalsRowDxfId="134"/>
    <tableColumn id="19" name="Dátum platby" dataDxfId="133" totalsRowDxfId="132" dataCellStyle="Normálna 2"/>
    <tableColumn id="20" name="Dátum vyplatenia poslednej platby" dataDxfId="131" totalsRowDxfId="130"/>
    <tableColumn id="21" name="Celková vyplatená suma v EUR" dataDxfId="129" totalsRowDxfId="128"/>
    <tableColumn id="22" name="Dátum vyradenia" dataDxfId="127" totalsRowDxfId="126"/>
    <tableColumn id="23" name="Dôvod vyradenia/ poznámka" dataDxfId="125" totalsRowDxfId="12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6" name="Tabuľka57" displayName="Tabuľka57" ref="B2:X8" totalsRowCount="1" headerRowDxfId="174" totalsRowDxfId="173" headerRowBorderDxfId="222" tableBorderDxfId="223" totalsRowBorderDxfId="221">
  <autoFilter ref="B2:X7"/>
  <tableColumns count="23">
    <tableColumn id="1" name="Žiadateľ _x000a_(obchodné meno/ názov organizácie)" totalsRowLabel="Spolu" dataDxfId="220" totalsRowDxfId="219"/>
    <tableColumn id="2" name="IČO" dataDxfId="218" totalsRowDxfId="217"/>
    <tableColumn id="3" name="Názov projektu" dataDxfId="216" totalsRowDxfId="215"/>
    <tableColumn id="4" name="Číslo opatrenia/_x000a_podopatrenia" dataDxfId="214" totalsRowDxfId="213" dataCellStyle="Normálna 2"/>
    <tableColumn id="5" name="Názov opatrenia/_x000a_podopatrenia" dataDxfId="212" totalsRowDxfId="211" dataCellStyle="Normálna 2"/>
    <tableColumn id="6" name="Program" dataDxfId="210" totalsRowDxfId="209" dataCellStyle="Normálna 2"/>
    <tableColumn id="7" name="Dátum prijatia ŽoNFP" dataDxfId="208" totalsRowDxfId="207"/>
    <tableColumn id="8" name="Číslo zmluvy" dataDxfId="206" totalsRowDxfId="205"/>
    <tableColumn id="9" name="Dátum podpisu zmluvy" dataDxfId="204" totalsRowDxfId="203" dataCellStyle="Normálna 2"/>
    <tableColumn id="10" name="Kód projektu" dataDxfId="202" totalsRowDxfId="201"/>
    <tableColumn id="11" name="Schválený príspevok  celkom v SKK/EUR " dataDxfId="200" totalsRowDxfId="199"/>
    <tableColumn id="12" name="Stĺpec2" dataDxfId="198" totalsRowDxfId="197"/>
    <tableColumn id="13" name="Počet platieb" dataDxfId="196" totalsRowDxfId="195"/>
    <tableColumn id="14" name="Výška platby celkom v EUR po 01.01.2009" totalsRowFunction="sum" dataDxfId="194" totalsRowDxfId="193"/>
    <tableColumn id="15" name="Výška platby celkom v SKK do 31.12.2008" totalsRowFunction="sum" dataDxfId="192" totalsRowDxfId="191"/>
    <tableColumn id="16" name="Výška platby celkom v SKK" dataDxfId="190" totalsRowDxfId="189"/>
    <tableColumn id="17" name="Výška platby celkom v EUR (vyplatené v SKK prepočítané kurzom 30,126)" dataDxfId="188" totalsRowDxfId="187"/>
    <tableColumn id="18" name="Posl. platba A=1, N=0" dataDxfId="186" totalsRowDxfId="185"/>
    <tableColumn id="19" name="Dátum platby" dataDxfId="184" totalsRowDxfId="183" dataCellStyle="Normálna 2"/>
    <tableColumn id="20" name="Dátum vyplatenia poslednej platby" dataDxfId="182" totalsRowDxfId="181" dataCellStyle="Normálna 2"/>
    <tableColumn id="21" name="Celková vyplatená suma v EUR" dataDxfId="180" totalsRowDxfId="179"/>
    <tableColumn id="22" name="Dátum vyradenia" dataDxfId="178" totalsRowDxfId="177"/>
    <tableColumn id="23" name="Dôvod vyradenia/ poznámka" dataDxfId="176" totalsRowDxfId="17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7" name="Tabuľka578" displayName="Tabuľka578" ref="B2:X7" totalsRowCount="1" headerRowDxfId="225" totalsRowDxfId="224" headerRowBorderDxfId="273" tableBorderDxfId="274" totalsRowBorderDxfId="272">
  <autoFilter ref="B2:X6"/>
  <tableColumns count="23">
    <tableColumn id="1" name="Žiadateľ _x000a_(obchodné meno/ názov organizácie)" totalsRowLabel="Spolu" dataDxfId="271" totalsRowDxfId="270"/>
    <tableColumn id="2" name="IČO" dataDxfId="269" totalsRowDxfId="268"/>
    <tableColumn id="3" name="Názov projektu" dataDxfId="267" totalsRowDxfId="266"/>
    <tableColumn id="4" name="Číslo opatrenia/_x000a_podopatrenia" dataDxfId="265" totalsRowDxfId="264" dataCellStyle="Normálna 2"/>
    <tableColumn id="5" name="Názov opatrenia/_x000a_podopatrenia" dataDxfId="263" totalsRowDxfId="262"/>
    <tableColumn id="6" name="Program" dataDxfId="261" totalsRowDxfId="260" dataCellStyle="Normálna 2"/>
    <tableColumn id="7" name="Dátum prijatia ŽoNFP" dataDxfId="259" totalsRowDxfId="258"/>
    <tableColumn id="8" name="Číslo zmluvy" dataDxfId="257" totalsRowDxfId="256"/>
    <tableColumn id="9" name="Dátum podpisu zmluvy" dataDxfId="255" totalsRowDxfId="254" dataCellStyle="Normálna 2"/>
    <tableColumn id="10" name="Kód projektu" dataDxfId="253" totalsRowDxfId="252"/>
    <tableColumn id="11" name="Schválený príspevok  celkom v SKK/EUR " dataDxfId="251" totalsRowDxfId="250"/>
    <tableColumn id="12" name="Stĺpec2" dataDxfId="249" totalsRowDxfId="248"/>
    <tableColumn id="13" name="Počet platieb" dataDxfId="247" totalsRowDxfId="246"/>
    <tableColumn id="14" name="Výška platby celkom v EUR po 01.01.2009" totalsRowFunction="sum" dataDxfId="245" totalsRowDxfId="244"/>
    <tableColumn id="15" name="Výška platby celkom v SKK do 31.12.2008" totalsRowFunction="sum" dataDxfId="243" totalsRowDxfId="242"/>
    <tableColumn id="16" name="Výška platby celkom v SKK" dataDxfId="241" totalsRowDxfId="240"/>
    <tableColumn id="17" name="Výška platby celkom v EUR (vyplatené v SKK prepočítané kurzom 30,126)" dataDxfId="239" totalsRowDxfId="238"/>
    <tableColumn id="18" name="Posl. platba A=1, N=0" dataDxfId="237" totalsRowDxfId="236"/>
    <tableColumn id="19" name="Dátum platby" dataDxfId="235" totalsRowDxfId="234"/>
    <tableColumn id="20" name="Dátum vyplatenia poslednej platby" dataDxfId="233" totalsRowDxfId="232" dataCellStyle="Normálna 2"/>
    <tableColumn id="21" name="Celková vyplatená suma v EUR" dataDxfId="231" totalsRowDxfId="230"/>
    <tableColumn id="22" name="Dátum vyradenia" dataDxfId="229" totalsRowDxfId="228"/>
    <tableColumn id="23" name="Dôvod vyradenia/ poznámka" dataDxfId="227" totalsRowDxfId="22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8" name="Tabuľka5789" displayName="Tabuľka5789" ref="B2:X10" totalsRowCount="1" headerRowDxfId="276" totalsRowDxfId="275" headerRowBorderDxfId="324" tableBorderDxfId="325" totalsRowBorderDxfId="323">
  <autoFilter ref="B2:X9"/>
  <tableColumns count="23">
    <tableColumn id="1" name="Žiadateľ _x000a_(obchodné meno/ názov organizácie)" totalsRowLabel="Spolu" dataDxfId="322" totalsRowDxfId="321"/>
    <tableColumn id="2" name="IČO" dataDxfId="320" totalsRowDxfId="319"/>
    <tableColumn id="3" name="Názov projektu" dataDxfId="318" totalsRowDxfId="317"/>
    <tableColumn id="4" name="Číslo opatrenia/_x000a_podopatrenia" dataDxfId="316" totalsRowDxfId="315" dataCellStyle="Normálna 2"/>
    <tableColumn id="5" name="Názov opatrenia/_x000a_podopatrenia" dataDxfId="314" totalsRowDxfId="313"/>
    <tableColumn id="6" name="Program" dataDxfId="312" totalsRowDxfId="311"/>
    <tableColumn id="7" name="Dátum prijatia ŽoNFP" dataDxfId="310" totalsRowDxfId="309"/>
    <tableColumn id="8" name="Číslo zmluvy" dataDxfId="308" totalsRowDxfId="307"/>
    <tableColumn id="9" name="Dátum podpisu zmluvy" dataDxfId="306" totalsRowDxfId="305" dataCellStyle="Normálna 2"/>
    <tableColumn id="10" name="Kód projektu" dataDxfId="304" totalsRowDxfId="303"/>
    <tableColumn id="11" name="Schválený príspevok  celkom v SKK/EUR " dataDxfId="302" totalsRowDxfId="301"/>
    <tableColumn id="12" name="Stĺpec2" dataDxfId="300" totalsRowDxfId="299"/>
    <tableColumn id="13" name="Počet platieb" dataDxfId="298" totalsRowDxfId="297"/>
    <tableColumn id="14" name="Výška platby celkom v EUR po 01.01.2009" totalsRowFunction="sum" dataDxfId="296" totalsRowDxfId="295"/>
    <tableColumn id="15" name="Výška platby celkom v SKK do 31.12.2008" totalsRowFunction="sum" dataDxfId="294" totalsRowDxfId="293"/>
    <tableColumn id="16" name="Výška platby celkom v SKK" dataDxfId="292" totalsRowDxfId="291"/>
    <tableColumn id="17" name="Výška platby celkom v EUR (vyplatené v SKK prepočítané kurzom 30,126)" dataDxfId="290" totalsRowDxfId="289"/>
    <tableColumn id="18" name="Posl. platba A=1, N=0" dataDxfId="288" totalsRowDxfId="287"/>
    <tableColumn id="19" name="Dátum platby" dataDxfId="286" totalsRowDxfId="285"/>
    <tableColumn id="20" name="Dátum vyplatenia poslednej platby" dataDxfId="284" totalsRowDxfId="283" dataCellStyle="Normálna 2"/>
    <tableColumn id="21" name="Celková vyplatená suma v EUR" dataDxfId="282" totalsRowDxfId="281"/>
    <tableColumn id="22" name="Dátum vyradenia" dataDxfId="280" totalsRowDxfId="279"/>
    <tableColumn id="23" name="Dôvod vyradenia/ poznámka" dataDxfId="278" totalsRowDxfId="27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9" name="Tabuľka578910" displayName="Tabuľka578910" ref="B2:X8" totalsRowCount="1" headerRowDxfId="327" totalsRowDxfId="326" headerRowBorderDxfId="375" tableBorderDxfId="376" totalsRowBorderDxfId="374">
  <autoFilter ref="B2:X7"/>
  <tableColumns count="23">
    <tableColumn id="1" name="Žiadateľ _x000a_(obchodné meno/ názov organizácie)" totalsRowLabel="Spolu" dataDxfId="373" totalsRowDxfId="372"/>
    <tableColumn id="2" name="IČO" dataDxfId="371" totalsRowDxfId="370"/>
    <tableColumn id="3" name="Názov projektu" dataDxfId="369" totalsRowDxfId="368"/>
    <tableColumn id="4" name="Číslo opatrenia/_x000a_podopatrenia" dataDxfId="367" totalsRowDxfId="366" dataCellStyle="Normálna 2"/>
    <tableColumn id="5" name="Názov opatrenia/_x000a_podopatrenia" dataDxfId="365" totalsRowDxfId="364" dataCellStyle="Normálna 2"/>
    <tableColumn id="6" name="Program" dataDxfId="363" totalsRowDxfId="362"/>
    <tableColumn id="7" name="Dátum prijatia ŽoNFP" dataDxfId="361" totalsRowDxfId="360"/>
    <tableColumn id="8" name="Číslo zmluvy" dataDxfId="359" totalsRowDxfId="358"/>
    <tableColumn id="9" name="Dátum podpisu zmluvy" dataDxfId="357" totalsRowDxfId="356" dataCellStyle="Normálna 2"/>
    <tableColumn id="10" name="Kód projektu" dataDxfId="355" totalsRowDxfId="354"/>
    <tableColumn id="11" name="Schválený príspevok  celkom v SKK/EUR " dataDxfId="353" totalsRowDxfId="352"/>
    <tableColumn id="12" name="Stĺpec2" dataDxfId="351" totalsRowDxfId="350"/>
    <tableColumn id="13" name="Počet platieb" dataDxfId="349" totalsRowDxfId="348"/>
    <tableColumn id="14" name="Výška platby celkom v EUR po 01.01.2009" totalsRowFunction="sum" dataDxfId="347" totalsRowDxfId="346"/>
    <tableColumn id="15" name="Výška platby celkom v SKK do 31.12.2008" totalsRowFunction="sum" dataDxfId="345" totalsRowDxfId="344"/>
    <tableColumn id="16" name="Výška platby celkom v SKK" dataDxfId="343" totalsRowDxfId="342"/>
    <tableColumn id="17" name="Výška platby celkom v EUR (vyplatené v SKK prepočítané kurzom 30,126)" dataDxfId="341" totalsRowDxfId="340"/>
    <tableColumn id="18" name="Posl. platba A=1, N=0" dataDxfId="339" totalsRowDxfId="338"/>
    <tableColumn id="19" name="Dátum platby" dataDxfId="337" totalsRowDxfId="336"/>
    <tableColumn id="20" name="Dátum vyplatenia poslednej platby" dataDxfId="335" totalsRowDxfId="334"/>
    <tableColumn id="21" name="Celková vyplatená suma v EUR" dataDxfId="333" totalsRowDxfId="332"/>
    <tableColumn id="22" name="Dátum vyradenia" dataDxfId="331" totalsRowDxfId="330" dataCellStyle="Normálna 2"/>
    <tableColumn id="23" name="Dôvod vyradenia/ poznámka" dataDxfId="329" totalsRowDxfId="328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0" name="Tabuľka57891011" displayName="Tabuľka57891011" ref="B2:X5" totalsRowCount="1" headerRowDxfId="378" totalsRowDxfId="377" headerRowBorderDxfId="426" tableBorderDxfId="427" totalsRowBorderDxfId="425">
  <autoFilter ref="B2:X4"/>
  <tableColumns count="23">
    <tableColumn id="1" name="Žiadateľ _x000a_(obchodné meno/ názov organizácie)" totalsRowLabel="Spolu" dataDxfId="424" totalsRowDxfId="423"/>
    <tableColumn id="2" name="IČO" dataDxfId="422" totalsRowDxfId="421" dataCellStyle="Normálna 2"/>
    <tableColumn id="3" name="Názov projektu" dataDxfId="420" totalsRowDxfId="419"/>
    <tableColumn id="4" name="Číslo opatrenia/_x000a_podopatrenia" dataDxfId="418" totalsRowDxfId="417" dataCellStyle="Normálna 2"/>
    <tableColumn id="5" name="Názov opatrenia/_x000a_podopatrenia" dataDxfId="416" totalsRowDxfId="415" dataCellStyle="Normálna 2"/>
    <tableColumn id="6" name="Program" dataDxfId="414" totalsRowDxfId="413" dataCellStyle="Normálna 2"/>
    <tableColumn id="7" name="Dátum prijatia ŽoNFP" dataDxfId="412" totalsRowDxfId="411"/>
    <tableColumn id="8" name="Číslo zmluvy" dataDxfId="410" totalsRowDxfId="409"/>
    <tableColumn id="9" name="Dátum podpisu zmluvy" dataDxfId="408" totalsRowDxfId="407" dataCellStyle="Normálna 2"/>
    <tableColumn id="10" name="Kód projektu" dataDxfId="406" totalsRowDxfId="405"/>
    <tableColumn id="11" name="Schválený príspevok  celkom v SKK/EUR " dataDxfId="404" totalsRowDxfId="403"/>
    <tableColumn id="12" name="Stĺpec2" dataDxfId="402" totalsRowDxfId="401"/>
    <tableColumn id="13" name="Počet platieb" dataDxfId="400" totalsRowDxfId="399"/>
    <tableColumn id="14" name="Výška platby celkom v EUR po 01.01.2009" totalsRowFunction="sum" dataDxfId="398" totalsRowDxfId="397"/>
    <tableColumn id="15" name="Výška platby celkom v SKK do 31.12.2008" totalsRowFunction="sum" dataDxfId="396" totalsRowDxfId="395"/>
    <tableColumn id="16" name="Výška platby celkom v SKK" dataDxfId="394" totalsRowDxfId="393"/>
    <tableColumn id="17" name="Výška platby celkom v EUR (vyplatené v SKK prepočítané kurzom 30,126)" dataDxfId="392" totalsRowDxfId="391"/>
    <tableColumn id="18" name="Posl. platba A=1, N=0" dataDxfId="390" totalsRowDxfId="389"/>
    <tableColumn id="19" name="Dátum platby" dataDxfId="388" totalsRowDxfId="387"/>
    <tableColumn id="20" name="Dátum vyplatenia poslednej platby" dataDxfId="386" totalsRowDxfId="385"/>
    <tableColumn id="21" name="Celková vyplatená suma v EUR" dataDxfId="384" totalsRowDxfId="383"/>
    <tableColumn id="22" name="Dátum vyradenia" dataDxfId="382" totalsRowDxfId="381" dataCellStyle="Normálna 2"/>
    <tableColumn id="23" name="Dôvod vyradenia/ poznámka" dataDxfId="380" totalsRowDxfId="37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2" name="Tabuľka578910111213" displayName="Tabuľka578910111213" ref="B2:X9" totalsRowCount="1" headerRowDxfId="429" totalsRowDxfId="428" headerRowBorderDxfId="477" tableBorderDxfId="478" totalsRowBorderDxfId="476">
  <autoFilter ref="B2:X8"/>
  <tableColumns count="23">
    <tableColumn id="1" name="Žiadateľ _x000a_(obchodné meno/ názov organizácie)" totalsRowLabel="Spolu" dataDxfId="475" totalsRowDxfId="474"/>
    <tableColumn id="2" name="IČO" dataDxfId="473" totalsRowDxfId="472" dataCellStyle="Normálna 2"/>
    <tableColumn id="3" name="Názov projektu" dataDxfId="471" totalsRowDxfId="470"/>
    <tableColumn id="4" name="Číslo opatrenia/_x000a_podopatrenia" dataDxfId="469" totalsRowDxfId="468" dataCellStyle="Normálna 2"/>
    <tableColumn id="5" name="Názov opatrenia/_x000a_podopatrenia" dataDxfId="467" totalsRowDxfId="466" dataCellStyle="Normálna 2"/>
    <tableColumn id="6" name="Program" dataDxfId="465" totalsRowDxfId="464" dataCellStyle="Normálna 2"/>
    <tableColumn id="7" name="Dátum prijatia ŽoNFP" dataDxfId="463" totalsRowDxfId="462"/>
    <tableColumn id="8" name="Číslo zmluvy" dataDxfId="461" totalsRowDxfId="460"/>
    <tableColumn id="9" name="Dátum podpisu zmluvy" dataDxfId="459" totalsRowDxfId="458" dataCellStyle="Normálna 2"/>
    <tableColumn id="10" name="Kód projektu" dataDxfId="457" totalsRowDxfId="456"/>
    <tableColumn id="11" name="Schválený príspevok  celkom v SKK/EUR " dataDxfId="455" totalsRowDxfId="454"/>
    <tableColumn id="12" name="Stĺpec2" dataDxfId="453" totalsRowDxfId="452"/>
    <tableColumn id="13" name="Počet platieb" dataDxfId="451" totalsRowDxfId="450"/>
    <tableColumn id="14" name="Výška platby celkom v EUR po 01.01.2009" totalsRowFunction="sum" dataDxfId="449" totalsRowDxfId="448"/>
    <tableColumn id="15" name="Výška platby celkom v SKK do 31.12.2008" totalsRowFunction="sum" dataDxfId="447" totalsRowDxfId="446"/>
    <tableColumn id="16" name="Výška platby celkom v SKK" dataDxfId="445" totalsRowDxfId="444"/>
    <tableColumn id="17" name="Výška platby celkom v EUR (vyplatené v SKK prepočítané kurzom 30,126)" dataDxfId="443" totalsRowDxfId="442"/>
    <tableColumn id="18" name="Posl. platba A=1, N=0" dataDxfId="441" totalsRowDxfId="440"/>
    <tableColumn id="19" name="Dátum platby" dataDxfId="439" totalsRowDxfId="438"/>
    <tableColumn id="20" name="Dátum vyplatenia poslednej platby" dataDxfId="437" totalsRowDxfId="436" dataCellStyle="Normálna 2"/>
    <tableColumn id="21" name="Celková vyplatená suma v EUR" dataDxfId="435" totalsRowDxfId="434"/>
    <tableColumn id="22" name="Dátum vyradenia" dataDxfId="433" totalsRowDxfId="432"/>
    <tableColumn id="23" name="Dôvod vyradenia/ poznámka" dataDxfId="431" totalsRowDxfId="43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uľka5789101112" displayName="Tabuľka5789101112" ref="B2:X11" totalsRowCount="1" headerRowDxfId="480" totalsRowDxfId="479" headerRowBorderDxfId="528" tableBorderDxfId="529" totalsRowBorderDxfId="527">
  <autoFilter ref="B2:X10"/>
  <tableColumns count="23">
    <tableColumn id="1" name="Žiadateľ _x000a_(obchodné meno/ názov organizácie)" totalsRowLabel="Spolu" dataDxfId="526" totalsRowDxfId="525"/>
    <tableColumn id="2" name="IČO" dataDxfId="524" totalsRowDxfId="523" dataCellStyle="Normálna 2"/>
    <tableColumn id="3" name="Názov projektu" dataDxfId="522" totalsRowDxfId="521"/>
    <tableColumn id="4" name="Číslo opatrenia/_x000a_podopatrenia" dataDxfId="520" totalsRowDxfId="519" dataCellStyle="Normálna 2"/>
    <tableColumn id="5" name="Názov opatrenia/_x000a_podopatrenia" dataDxfId="518" totalsRowDxfId="517" dataCellStyle="Normálna 2"/>
    <tableColumn id="6" name="Program" dataDxfId="516" totalsRowDxfId="515" dataCellStyle="Normálna 2"/>
    <tableColumn id="7" name="Dátum prijatia ŽoNFP" dataDxfId="514" totalsRowDxfId="513"/>
    <tableColumn id="8" name="Číslo zmluvy" dataDxfId="512" totalsRowDxfId="511"/>
    <tableColumn id="9" name="Dátum podpisu zmluvy" dataDxfId="510" totalsRowDxfId="509"/>
    <tableColumn id="10" name="Kód projektu" dataDxfId="508" totalsRowDxfId="507"/>
    <tableColumn id="11" name="Schválený príspevok  celkom v SKK/EUR " dataDxfId="506" totalsRowDxfId="505"/>
    <tableColumn id="12" name="Stĺpec2" dataDxfId="504" totalsRowDxfId="503"/>
    <tableColumn id="13" name="Počet platieb" dataDxfId="502" totalsRowDxfId="501"/>
    <tableColumn id="14" name="Výška platby celkom v EUR po 01.01.2009" totalsRowFunction="sum" dataDxfId="500" totalsRowDxfId="499"/>
    <tableColumn id="15" name="Výška platby celkom v SKK do 31.12.2008" totalsRowFunction="sum" dataDxfId="498" totalsRowDxfId="497"/>
    <tableColumn id="16" name="Výška platby celkom v SKK" dataDxfId="496" totalsRowDxfId="495"/>
    <tableColumn id="17" name="Výška platby celkom v EUR (vyplatené v SKK prepočítané kurzom 30,126)" dataDxfId="494" totalsRowDxfId="493"/>
    <tableColumn id="18" name="Posl. platba A=1, N=0" dataDxfId="492" totalsRowDxfId="491"/>
    <tableColumn id="19" name="Dátum platby" dataDxfId="490" totalsRowDxfId="489"/>
    <tableColumn id="20" name="Dátum vyplatenia poslednej platby" dataDxfId="488" totalsRowDxfId="487"/>
    <tableColumn id="21" name="Celková vyplatená suma v EUR" dataDxfId="486" totalsRowDxfId="485"/>
    <tableColumn id="22" name="Dátum vyradenia" dataDxfId="484" totalsRowDxfId="483"/>
    <tableColumn id="23" name="Dôvod vyradenia/ poznámka" dataDxfId="482" totalsRowDxfId="48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3" name="Tabuľka57891011121314" displayName="Tabuľka57891011121314" ref="B2:X11" totalsRowCount="1" headerRowDxfId="531" dataDxfId="990" totalsRowDxfId="530" headerRowBorderDxfId="579" tableBorderDxfId="580" totalsRowBorderDxfId="578">
  <autoFilter ref="B2:X10"/>
  <tableColumns count="23">
    <tableColumn id="1" name="Žiadateľ _x000a_(obchodné meno/ názov organizácie)" totalsRowLabel="Spolu" dataDxfId="577" totalsRowDxfId="576"/>
    <tableColumn id="2" name="IČO" dataDxfId="575" totalsRowDxfId="574" dataCellStyle="Normálna 2"/>
    <tableColumn id="3" name="Názov projektu" dataDxfId="573" totalsRowDxfId="572"/>
    <tableColumn id="4" name="Číslo opatrenia/_x000a_podopatrenia" dataDxfId="571" totalsRowDxfId="570" dataCellStyle="Normálna 2"/>
    <tableColumn id="5" name="Názov opatrenia/_x000a_podopatrenia" dataDxfId="569" totalsRowDxfId="568" dataCellStyle="Normálna 2"/>
    <tableColumn id="6" name="Program" dataDxfId="567" totalsRowDxfId="566" dataCellStyle="Normálna 2"/>
    <tableColumn id="7" name="Dátum prijatia ŽoNFP" dataDxfId="565" totalsRowDxfId="564"/>
    <tableColumn id="8" name="Číslo zmluvy" dataDxfId="563" totalsRowDxfId="562"/>
    <tableColumn id="9" name="Dátum podpisu zmluvy" dataDxfId="561" totalsRowDxfId="560"/>
    <tableColumn id="10" name="Kód projektu" dataDxfId="559" totalsRowDxfId="558"/>
    <tableColumn id="11" name="Schválený príspevok  celkom v SKK/EUR " dataDxfId="557" totalsRowDxfId="556"/>
    <tableColumn id="12" name="Stĺpec2" dataDxfId="555" totalsRowDxfId="554"/>
    <tableColumn id="13" name="Počet platieb" dataDxfId="553" totalsRowDxfId="552"/>
    <tableColumn id="14" name="Výška platby celkom v EUR po 01.01.2009" totalsRowFunction="sum" dataDxfId="551" totalsRowDxfId="550"/>
    <tableColumn id="15" name="Výška platby celkom v SKK do 31.12.2008" totalsRowFunction="sum" dataDxfId="549" totalsRowDxfId="548"/>
    <tableColumn id="16" name="Výška platby celkom v SKK" dataDxfId="547" totalsRowDxfId="546"/>
    <tableColumn id="17" name="Výška platby celkom v EUR (vyplatené v SKK prepočítané kurzom 30,126)" dataDxfId="545" totalsRowDxfId="544"/>
    <tableColumn id="18" name="Posl. platba A=1, N=0" dataDxfId="543" totalsRowDxfId="542"/>
    <tableColumn id="19" name="Dátum platby" dataDxfId="541" totalsRowDxfId="540"/>
    <tableColumn id="20" name="Dátum vyplatenia poslednej platby" dataDxfId="539" totalsRowDxfId="538"/>
    <tableColumn id="21" name="Celková vyplatená suma v EUR" dataDxfId="537" totalsRowDxfId="536"/>
    <tableColumn id="22" name="Dátum vyradenia" dataDxfId="535" totalsRowDxfId="534"/>
    <tableColumn id="23" name="Dôvod vyradenia/ poznámka" dataDxfId="533" totalsRowDxfId="53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4" name="Tabuľka5789101112131415" displayName="Tabuľka5789101112131415" ref="B2:X6" totalsRowCount="1" headerRowDxfId="582" totalsRowDxfId="581" headerRowBorderDxfId="630" tableBorderDxfId="631" totalsRowBorderDxfId="629">
  <autoFilter ref="B2:X5"/>
  <tableColumns count="23">
    <tableColumn id="1" name="Žiadateľ _x000a_(obchodné meno/ názov organizácie)" totalsRowLabel="Spolu" dataDxfId="628" totalsRowDxfId="627"/>
    <tableColumn id="2" name="IČO" dataDxfId="626" totalsRowDxfId="625" dataCellStyle="Normálna 2"/>
    <tableColumn id="3" name="Názov projektu" dataDxfId="624" totalsRowDxfId="623"/>
    <tableColumn id="4" name="Číslo opatrenia/_x000a_podopatrenia" dataDxfId="622" totalsRowDxfId="621" dataCellStyle="Normálna 2"/>
    <tableColumn id="5" name="Názov opatrenia/_x000a_podopatrenia" dataDxfId="620" totalsRowDxfId="619" dataCellStyle="Normálna 2"/>
    <tableColumn id="6" name="Program" dataDxfId="618" totalsRowDxfId="617" dataCellStyle="Normálna 2"/>
    <tableColumn id="7" name="Dátum prijatia ŽoNFP" dataDxfId="616" totalsRowDxfId="615"/>
    <tableColumn id="8" name="Číslo zmluvy" dataDxfId="614" totalsRowDxfId="613"/>
    <tableColumn id="9" name="Dátum podpisu zmluvy" dataDxfId="612" totalsRowDxfId="611"/>
    <tableColumn id="10" name="Kód projektu" dataDxfId="610" totalsRowDxfId="609"/>
    <tableColumn id="11" name="Schválený príspevok  celkom v SKK/EUR " dataDxfId="608" totalsRowDxfId="607"/>
    <tableColumn id="12" name="Stĺpec2" dataDxfId="606" totalsRowDxfId="605"/>
    <tableColumn id="13" name="Počet platieb" dataDxfId="604" totalsRowDxfId="603"/>
    <tableColumn id="14" name="Výška platby celkom v EUR po 01.01.2009" totalsRowFunction="sum" dataDxfId="602" totalsRowDxfId="601"/>
    <tableColumn id="15" name="Výška platby celkom v SKK do 31.12.2008" totalsRowFunction="sum" dataDxfId="600" totalsRowDxfId="599"/>
    <tableColumn id="16" name="Výška platby celkom v SKK" dataDxfId="598" totalsRowDxfId="597"/>
    <tableColumn id="17" name="Výška platby celkom v EUR (vyplatené v SKK prepočítané kurzom 30,126)" dataDxfId="596" totalsRowDxfId="595"/>
    <tableColumn id="18" name="Posl. platba A=1, N=0" dataDxfId="594" totalsRowDxfId="593"/>
    <tableColumn id="19" name="Dátum platby" dataDxfId="592" totalsRowDxfId="591"/>
    <tableColumn id="20" name="Dátum vyplatenia poslednej platby" dataDxfId="590" totalsRowDxfId="589"/>
    <tableColumn id="21" name="Celková vyplatená suma v EUR" dataDxfId="588" totalsRowDxfId="587"/>
    <tableColumn id="22" name="Dátum vyradenia" dataDxfId="586" totalsRowDxfId="585"/>
    <tableColumn id="23" name="Dôvod vyradenia/ poznámka" dataDxfId="584" totalsRowDxfId="58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6" name="Tabuľka578910111213141517" displayName="Tabuľka578910111213141517" ref="B2:X8" totalsRowCount="1" headerRowDxfId="633" totalsRowDxfId="632" headerRowBorderDxfId="681" tableBorderDxfId="682" totalsRowBorderDxfId="680">
  <autoFilter ref="B2:X7"/>
  <tableColumns count="23">
    <tableColumn id="1" name="Žiadateľ _x000a_(obchodné meno/ názov organizácie)" totalsRowLabel="Spolu" dataDxfId="679" totalsRowDxfId="678"/>
    <tableColumn id="2" name="IČO" dataDxfId="677" totalsRowDxfId="676" dataCellStyle="Normálna 2"/>
    <tableColumn id="3" name="Názov projektu" dataDxfId="675" totalsRowDxfId="674"/>
    <tableColumn id="4" name="Číslo opatrenia/_x000a_podopatrenia" dataDxfId="673" totalsRowDxfId="672" dataCellStyle="Normálna 2"/>
    <tableColumn id="5" name="Názov opatrenia/_x000a_podopatrenia" dataDxfId="671" totalsRowDxfId="670" dataCellStyle="Normálna 2"/>
    <tableColumn id="6" name="Program" dataDxfId="669" totalsRowDxfId="668" dataCellStyle="Normálna 2"/>
    <tableColumn id="7" name="Dátum prijatia ŽoNFP" dataDxfId="667" totalsRowDxfId="666"/>
    <tableColumn id="8" name="Číslo zmluvy" dataDxfId="665" totalsRowDxfId="664"/>
    <tableColumn id="9" name="Dátum podpisu zmluvy" dataDxfId="663" totalsRowDxfId="662"/>
    <tableColumn id="10" name="Kód projektu" dataDxfId="661" totalsRowDxfId="660"/>
    <tableColumn id="11" name="Schválený príspevok  celkom v SKK/EUR " dataDxfId="659" totalsRowDxfId="658"/>
    <tableColumn id="12" name="Stĺpec2" dataDxfId="657" totalsRowDxfId="656"/>
    <tableColumn id="13" name="Počet platieb" dataDxfId="655" totalsRowDxfId="654"/>
    <tableColumn id="14" name="Výška platby celkom v EUR po 01.01.2009" totalsRowFunction="sum" dataDxfId="653" totalsRowDxfId="652"/>
    <tableColumn id="15" name="Výška platby celkom v SKK do 31.12.2008" totalsRowFunction="sum" dataDxfId="651" totalsRowDxfId="650"/>
    <tableColumn id="16" name="Výška platby celkom v SKK" dataDxfId="649" totalsRowDxfId="648"/>
    <tableColumn id="17" name="Výška platby celkom v EUR (vyplatené v SKK prepočítané kurzom 30,126)" dataDxfId="647" totalsRowDxfId="646"/>
    <tableColumn id="18" name="Posl. platba A=1, N=0" dataDxfId="645" totalsRowDxfId="644"/>
    <tableColumn id="19" name="Dátum platby" dataDxfId="643" totalsRowDxfId="642"/>
    <tableColumn id="20" name="Dátum vyplatenia poslednej platby" dataDxfId="641" totalsRowDxfId="640"/>
    <tableColumn id="21" name="Celková vyplatená suma v EUR" dataDxfId="639" totalsRowDxfId="638"/>
    <tableColumn id="22" name="Dátum vyradenia" dataDxfId="637" totalsRowDxfId="636"/>
    <tableColumn id="23" name="Dôvod vyradenia/ poznámka" dataDxfId="635" totalsRowDxfId="63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7" name="Tabuľka57891011121314151718" displayName="Tabuľka57891011121314151718" ref="B2:X10" totalsRowCount="1" headerRowDxfId="684" totalsRowDxfId="683" headerRowBorderDxfId="732" tableBorderDxfId="733" totalsRowBorderDxfId="731">
  <autoFilter ref="B2:X9"/>
  <tableColumns count="23">
    <tableColumn id="1" name="Žiadateľ _x000a_(obchodné meno/ názov organizácie)" totalsRowLabel="Spolu" dataDxfId="730" totalsRowDxfId="729"/>
    <tableColumn id="2" name="IČO" dataDxfId="728" totalsRowDxfId="727" dataCellStyle="Normálna 2"/>
    <tableColumn id="3" name="Názov projektu" dataDxfId="726" totalsRowDxfId="725"/>
    <tableColumn id="4" name="Číslo opatrenia/_x000a_podopatrenia" dataDxfId="724" totalsRowDxfId="723" dataCellStyle="Normálna 2"/>
    <tableColumn id="5" name="Názov opatrenia/_x000a_podopatrenia" dataDxfId="722" totalsRowDxfId="721" dataCellStyle="Normálna 2"/>
    <tableColumn id="6" name="Program" dataDxfId="720" totalsRowDxfId="719" dataCellStyle="Normálna 2"/>
    <tableColumn id="7" name="Dátum prijatia ŽoNFP" dataDxfId="718" totalsRowDxfId="717"/>
    <tableColumn id="8" name="Číslo zmluvy" dataDxfId="716" totalsRowDxfId="715"/>
    <tableColumn id="9" name="Dátum podpisu zmluvy" dataDxfId="714" totalsRowDxfId="713" dataCellStyle="normálne_november 05 PRV_predb"/>
    <tableColumn id="10" name="Kód projektu" dataDxfId="712" totalsRowDxfId="711"/>
    <tableColumn id="11" name="Schválený príspevok  celkom v SKK/EUR " dataDxfId="710" totalsRowDxfId="709" dataCellStyle="Normálna 2"/>
    <tableColumn id="12" name="Stĺpec2" dataDxfId="708" totalsRowDxfId="707" dataCellStyle="Normálna 2"/>
    <tableColumn id="13" name="Počet platieb" dataDxfId="706" totalsRowDxfId="705"/>
    <tableColumn id="14" name="Výška platby celkom v EUR po 01.01.2009" totalsRowFunction="sum" dataDxfId="704" totalsRowDxfId="703"/>
    <tableColumn id="15" name="Výška platby celkom v SKK do 31.12.2008" totalsRowFunction="sum" dataDxfId="702" totalsRowDxfId="701"/>
    <tableColumn id="16" name="Výška platby celkom v SKK" dataDxfId="700" totalsRowDxfId="699"/>
    <tableColumn id="17" name="Výška platby celkom v EUR (vyplatené v SKK prepočítané kurzom 30,126)" dataDxfId="698" totalsRowDxfId="697"/>
    <tableColumn id="18" name="Posl. platba A=1, N=0" dataDxfId="696" totalsRowDxfId="695" dataCellStyle="Normálna 2"/>
    <tableColumn id="19" name="Dátum platby" dataDxfId="694" totalsRowDxfId="693"/>
    <tableColumn id="20" name="Dátum vyplatenia poslednej platby" dataDxfId="692" totalsRowDxfId="691" dataCellStyle="Normálna 2"/>
    <tableColumn id="21" name="Celková vyplatená suma v EUR" dataDxfId="690" totalsRowDxfId="689" dataCellStyle="Normálna 2"/>
    <tableColumn id="22" name="Dátum vyradenia" dataDxfId="688" totalsRowDxfId="687"/>
    <tableColumn id="23" name="Dôvod vyradenia/ poznámka" dataDxfId="686" totalsRowDxfId="685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8" name="Tabuľka5789101112131415171819" displayName="Tabuľka5789101112131415171819" ref="B2:X8" totalsRowCount="1" headerRowDxfId="735" totalsRowDxfId="734" headerRowBorderDxfId="783" tableBorderDxfId="784" totalsRowBorderDxfId="782">
  <autoFilter ref="B2:X7"/>
  <tableColumns count="23">
    <tableColumn id="1" name="Žiadateľ _x000a_(obchodné meno/ názov organizácie)" totalsRowLabel="Spolu" dataDxfId="781" totalsRowDxfId="780"/>
    <tableColumn id="2" name="IČO" dataDxfId="779" totalsRowDxfId="778" dataCellStyle="Normálna 2"/>
    <tableColumn id="3" name="Názov projektu" dataDxfId="777" totalsRowDxfId="776" dataCellStyle="Normálna 2"/>
    <tableColumn id="4" name="Číslo opatrenia/_x000a_podopatrenia" dataDxfId="775" totalsRowDxfId="774" dataCellStyle="Normálna 2"/>
    <tableColumn id="5" name="Názov opatrenia/_x000a_podopatrenia" dataDxfId="773" totalsRowDxfId="772" dataCellStyle="Normálna 2"/>
    <tableColumn id="6" name="Program" dataDxfId="771" totalsRowDxfId="770" dataCellStyle="Normálna 2"/>
    <tableColumn id="7" name="Dátum prijatia ŽoNFP" dataDxfId="769" totalsRowDxfId="768" dataCellStyle="Normálna 2"/>
    <tableColumn id="8" name="Číslo zmluvy" dataDxfId="767" totalsRowDxfId="766" dataCellStyle="Normálna 2"/>
    <tableColumn id="9" name="Dátum podpisu zmluvy" dataDxfId="765" totalsRowDxfId="764" dataCellStyle="Normálna 2"/>
    <tableColumn id="10" name="Kód projektu" dataDxfId="763" totalsRowDxfId="762" dataCellStyle="Normálna 2"/>
    <tableColumn id="11" name="Schválený príspevok  celkom v SKK/EUR " dataDxfId="761" totalsRowDxfId="760"/>
    <tableColumn id="12" name="Stĺpec2" dataDxfId="759" totalsRowDxfId="758"/>
    <tableColumn id="13" name="Počet platieb" dataDxfId="757" totalsRowDxfId="756"/>
    <tableColumn id="14" name="Výška platby celkom v EUR po 01.01.2009" totalsRowFunction="sum" dataDxfId="755" totalsRowDxfId="754" dataCellStyle="Normálna 2"/>
    <tableColumn id="15" name="Výška platby celkom v SKK do 31.12.2008" totalsRowFunction="sum" dataDxfId="753" totalsRowDxfId="752" dataCellStyle="Normálna 2"/>
    <tableColumn id="16" name="Výška platby celkom v SKK" dataDxfId="751" totalsRowDxfId="750" dataCellStyle="Normálna 2"/>
    <tableColumn id="17" name="Výška platby celkom v EUR (vyplatené v SKK prepočítané kurzom 30,126)" dataDxfId="749" totalsRowDxfId="748" dataCellStyle="Normálna 2"/>
    <tableColumn id="18" name="Posl. platba A=1, N=0" dataDxfId="747" totalsRowDxfId="746"/>
    <tableColumn id="19" name="Dátum platby" dataDxfId="745" totalsRowDxfId="744"/>
    <tableColumn id="20" name="Dátum vyplatenia poslednej platby" dataDxfId="743" totalsRowDxfId="742"/>
    <tableColumn id="21" name="Celková vyplatená suma v EUR" dataDxfId="741" totalsRowDxfId="740"/>
    <tableColumn id="22" name="Dátum vyradenia" dataDxfId="739" totalsRowDxfId="738"/>
    <tableColumn id="23" name="Dôvod vyradenia/ poznámka" dataDxfId="737" totalsRowDxfId="736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9" name="Tabuľka578910111213141517181920" displayName="Tabuľka578910111213141517181920" ref="B2:X7" totalsRowCount="1" headerRowDxfId="786" totalsRowDxfId="785" headerRowBorderDxfId="834" tableBorderDxfId="835" totalsRowBorderDxfId="833">
  <autoFilter ref="B2:X6"/>
  <tableColumns count="23">
    <tableColumn id="1" name="Žiadateľ _x000a_(obchodné meno/ názov organizácie)" totalsRowLabel="Spolu" dataDxfId="832" totalsRowDxfId="831"/>
    <tableColumn id="2" name="IČO" dataDxfId="830" totalsRowDxfId="829" dataCellStyle="Normálna 2"/>
    <tableColumn id="3" name="Názov projektu" dataDxfId="828" totalsRowDxfId="827"/>
    <tableColumn id="4" name="Číslo opatrenia/_x000a_podopatrenia" dataDxfId="826" totalsRowDxfId="825" dataCellStyle="Normálna 2"/>
    <tableColumn id="5" name="Názov opatrenia/_x000a_podopatrenia" dataDxfId="824" totalsRowDxfId="823" dataCellStyle="Normálna 2"/>
    <tableColumn id="6" name="Program" dataDxfId="822" totalsRowDxfId="821" dataCellStyle="Normálna 2"/>
    <tableColumn id="7" name="Dátum prijatia ŽoNFP" dataDxfId="820" totalsRowDxfId="819"/>
    <tableColumn id="8" name="Číslo zmluvy" dataDxfId="818" totalsRowDxfId="817"/>
    <tableColumn id="9" name="Dátum podpisu zmluvy" dataDxfId="816" totalsRowDxfId="815"/>
    <tableColumn id="10" name="Kód projektu" dataDxfId="814" totalsRowDxfId="813"/>
    <tableColumn id="11" name="Schválený príspevok  celkom v SKK/EUR " dataDxfId="812" totalsRowDxfId="811"/>
    <tableColumn id="12" name="Stĺpec2" dataDxfId="810" totalsRowDxfId="809"/>
    <tableColumn id="13" name="Počet platieb" dataDxfId="808" totalsRowDxfId="807"/>
    <tableColumn id="14" name="Výška platby celkom v EUR po 01.01.2009" totalsRowFunction="sum" dataDxfId="806" totalsRowDxfId="805"/>
    <tableColumn id="15" name="Výška platby celkom v SKK do 31.12.2008" totalsRowFunction="sum" dataDxfId="804" totalsRowDxfId="803"/>
    <tableColumn id="16" name="Výška platby celkom v SKK" dataDxfId="802" totalsRowDxfId="801"/>
    <tableColumn id="17" name="Výška platby celkom v EUR (vyplatené v SKK prepočítané kurzom 30,126)" dataDxfId="800" totalsRowDxfId="799"/>
    <tableColumn id="18" name="Posl. platba A=1, N=0" dataDxfId="798" totalsRowDxfId="797"/>
    <tableColumn id="19" name="Dátum platby" dataDxfId="796" totalsRowDxfId="795"/>
    <tableColumn id="20" name="Dátum vyplatenia poslednej platby" dataDxfId="794" totalsRowDxfId="793"/>
    <tableColumn id="21" name="Celková vyplatená suma v EUR" dataDxfId="792" totalsRowDxfId="791"/>
    <tableColumn id="22" name="Dátum vyradenia" dataDxfId="790" totalsRowDxfId="789"/>
    <tableColumn id="23" name="Dôvod vyradenia/ poznámka" dataDxfId="788" totalsRowDxfId="787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20" name="Tabuľka57891011121314151718192021" displayName="Tabuľka57891011121314151718192021" ref="B2:X7" totalsRowCount="1" headerRowDxfId="837" totalsRowDxfId="836" headerRowBorderDxfId="885" tableBorderDxfId="886" totalsRowBorderDxfId="884">
  <autoFilter ref="B2:X6"/>
  <tableColumns count="23">
    <tableColumn id="1" name="Žiadateľ _x000a_(obchodné meno/ názov organizácie)" totalsRowLabel="Spolu" dataDxfId="883" totalsRowDxfId="882"/>
    <tableColumn id="2" name="IČO" dataDxfId="881" totalsRowDxfId="880" dataCellStyle="Normálna 2"/>
    <tableColumn id="3" name="Názov projektu" dataDxfId="879" totalsRowDxfId="878"/>
    <tableColumn id="4" name="Číslo opatrenia/_x000a_podopatrenia" dataDxfId="877" totalsRowDxfId="876" dataCellStyle="Normálna 2"/>
    <tableColumn id="5" name="Názov opatrenia/_x000a_podopatrenia" dataDxfId="875" totalsRowDxfId="874" dataCellStyle="Normálna 2"/>
    <tableColumn id="6" name="Program" dataDxfId="873" totalsRowDxfId="872" dataCellStyle="Normálna 2"/>
    <tableColumn id="7" name="Dátum prijatia ŽoNFP" dataDxfId="871" totalsRowDxfId="870"/>
    <tableColumn id="8" name="Číslo zmluvy" dataDxfId="869" totalsRowDxfId="868"/>
    <tableColumn id="9" name="Dátum podpisu zmluvy" dataDxfId="867" totalsRowDxfId="866"/>
    <tableColumn id="10" name="Kód projektu" dataDxfId="865" totalsRowDxfId="864"/>
    <tableColumn id="11" name="Schválený príspevok  celkom v SKK/EUR " dataDxfId="863" totalsRowDxfId="862"/>
    <tableColumn id="12" name="Stĺpec2" dataDxfId="861" totalsRowDxfId="860"/>
    <tableColumn id="13" name="Počet platieb" dataDxfId="859" totalsRowDxfId="858"/>
    <tableColumn id="14" name="Výška platby celkom v EUR po 01.01.2009" totalsRowFunction="sum" dataDxfId="857" totalsRowDxfId="856"/>
    <tableColumn id="15" name="Výška platby celkom v SKK do 31.12.2008" totalsRowFunction="sum" dataDxfId="855" totalsRowDxfId="854"/>
    <tableColumn id="16" name="Výška platby celkom v SKK" dataDxfId="853" totalsRowDxfId="852"/>
    <tableColumn id="17" name="Výška platby celkom v EUR (vyplatené v SKK prepočítané kurzom 30,126)" dataDxfId="851" totalsRowDxfId="850"/>
    <tableColumn id="18" name="Posl. platba A=1, N=0" dataDxfId="849" totalsRowDxfId="848"/>
    <tableColumn id="19" name="Dátum platby" dataDxfId="847" totalsRowDxfId="846"/>
    <tableColumn id="20" name="Dátum vyplatenia poslednej platby" dataDxfId="845" totalsRowDxfId="844"/>
    <tableColumn id="21" name="Celková vyplatená suma v EUR" dataDxfId="843" totalsRowDxfId="842"/>
    <tableColumn id="22" name="Dátum vyradenia" dataDxfId="841" totalsRowDxfId="840"/>
    <tableColumn id="23" name="Dôvod vyradenia/ poznámka" dataDxfId="839" totalsRowDxfId="838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21" name="Tabuľka5789101112131415171819202122" displayName="Tabuľka5789101112131415171819202122" ref="B2:X4" totalsRowCount="1" headerRowDxfId="939" totalsRowDxfId="938" headerRowBorderDxfId="987" tableBorderDxfId="988" totalsRowBorderDxfId="986">
  <autoFilter ref="B2:X3"/>
  <tableColumns count="23">
    <tableColumn id="1" name="Žiadateľ _x000a_(obchodné meno/ názov organizácie)" totalsRowLabel="Spolu" dataDxfId="985" totalsRowDxfId="984"/>
    <tableColumn id="2" name="IČO" dataDxfId="983" totalsRowDxfId="982" dataCellStyle="Normálna 2"/>
    <tableColumn id="3" name="Názov projektu" dataDxfId="981" totalsRowDxfId="980"/>
    <tableColumn id="4" name="Číslo opatrenia/_x000a_podopatrenia" dataDxfId="979" totalsRowDxfId="978" dataCellStyle="Normálna 2"/>
    <tableColumn id="5" name="Názov opatrenia/_x000a_podopatrenia" dataDxfId="977" totalsRowDxfId="976" dataCellStyle="Normálna 2"/>
    <tableColumn id="6" name="Program" dataDxfId="975" totalsRowDxfId="974" dataCellStyle="Normálna 2"/>
    <tableColumn id="7" name="Dátum prijatia ŽoNFP" dataDxfId="973" totalsRowDxfId="972"/>
    <tableColumn id="8" name="Číslo zmluvy" dataDxfId="971" totalsRowDxfId="970"/>
    <tableColumn id="9" name="Dátum podpisu zmluvy" dataDxfId="969" totalsRowDxfId="968"/>
    <tableColumn id="10" name="Kód projektu" dataDxfId="967" totalsRowDxfId="966"/>
    <tableColumn id="11" name="Schválený príspevok  celkom v SKK/EUR " dataDxfId="965" totalsRowDxfId="964"/>
    <tableColumn id="12" name="Stĺpec2" dataDxfId="963" totalsRowDxfId="962"/>
    <tableColumn id="13" name="Počet platieb" dataDxfId="961" totalsRowDxfId="960"/>
    <tableColumn id="14" name="Výška platby celkom v EUR po 01.01.2009" totalsRowFunction="sum" dataDxfId="959" totalsRowDxfId="958"/>
    <tableColumn id="15" name="Výška platby celkom v SKK do 31.12.2008" totalsRowFunction="sum" dataDxfId="957" totalsRowDxfId="956"/>
    <tableColumn id="16" name="Výška platby celkom v SKK" dataDxfId="955" totalsRowDxfId="954"/>
    <tableColumn id="17" name="Výška platby celkom v EUR (vyplatené v SKK prepočítané kurzom 30,126)" dataDxfId="953" totalsRowDxfId="952"/>
    <tableColumn id="18" name="Posl. platba A=1, N=0" dataDxfId="951" totalsRowDxfId="950"/>
    <tableColumn id="19" name="Dátum platby" dataDxfId="949" totalsRowDxfId="948"/>
    <tableColumn id="20" name="Dátum vyplatenia poslednej platby" dataDxfId="947" totalsRowDxfId="946"/>
    <tableColumn id="21" name="Celková vyplatená suma v EUR" dataDxfId="945" totalsRowDxfId="944"/>
    <tableColumn id="22" name="Dátum vyradenia" dataDxfId="943" totalsRowDxfId="942"/>
    <tableColumn id="23" name="Dôvod vyradenia/ poznámka" dataDxfId="941" totalsRowDxfId="940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2" name="Tabuľka578910111213141517181920212223" displayName="Tabuľka578910111213141517181920212223" ref="B2:X4" totalsRowCount="1" headerRowDxfId="888" dataDxfId="989" totalsRowDxfId="887" headerRowBorderDxfId="936" tableBorderDxfId="937" totalsRowBorderDxfId="935">
  <autoFilter ref="B2:X3"/>
  <tableColumns count="23">
    <tableColumn id="1" name="Žiadateľ _x000a_(obchodné meno/ názov organizácie)" totalsRowLabel="Spolu" dataDxfId="934" totalsRowDxfId="933"/>
    <tableColumn id="2" name="IČO" dataDxfId="932" totalsRowDxfId="931" dataCellStyle="Normálna 2"/>
    <tableColumn id="3" name="Názov projektu" dataDxfId="930" totalsRowDxfId="929"/>
    <tableColumn id="4" name="Číslo opatrenia/_x000a_podopatrenia" dataDxfId="928" totalsRowDxfId="927" dataCellStyle="Normálna 2"/>
    <tableColumn id="5" name="Názov opatrenia/_x000a_podopatrenia" dataDxfId="926" totalsRowDxfId="925" dataCellStyle="Normálna 2"/>
    <tableColumn id="6" name="Program" dataDxfId="924" totalsRowDxfId="923" dataCellStyle="Normálna 2"/>
    <tableColumn id="7" name="Dátum prijatia ŽoNFP" dataDxfId="922" totalsRowDxfId="921"/>
    <tableColumn id="8" name="Číslo zmluvy" dataDxfId="920" totalsRowDxfId="919"/>
    <tableColumn id="9" name="Dátum podpisu zmluvy" dataDxfId="918" totalsRowDxfId="917" dataCellStyle="Normálna 2"/>
    <tableColumn id="10" name="Kód projektu" dataDxfId="916" totalsRowDxfId="915" dataCellStyle="Normálna 2"/>
    <tableColumn id="11" name="Schválený príspevok  celkom v SKK/EUR " dataDxfId="914" totalsRowDxfId="913"/>
    <tableColumn id="12" name="Stĺpec2" dataDxfId="912" totalsRowDxfId="911"/>
    <tableColumn id="13" name="Počet platieb" dataDxfId="910" totalsRowDxfId="909"/>
    <tableColumn id="14" name="Výška platby celkom v EUR po 01.01.2009" totalsRowFunction="sum" dataDxfId="908" totalsRowDxfId="907"/>
    <tableColumn id="15" name="Výška platby celkom v SKK do 31.12.2008" totalsRowFunction="sum" dataDxfId="906" totalsRowDxfId="905"/>
    <tableColumn id="16" name="Výška platby celkom v SKK" dataDxfId="904" totalsRowDxfId="903"/>
    <tableColumn id="17" name="Výška platby celkom v EUR (vyplatené v SKK prepočítané kurzom 30,126)" dataDxfId="902" totalsRowDxfId="901"/>
    <tableColumn id="18" name="Posl. platba A=1, N=0" dataDxfId="900" totalsRowDxfId="899"/>
    <tableColumn id="19" name="Dátum platby" dataDxfId="898" totalsRowDxfId="897"/>
    <tableColumn id="20" name="Dátum vyplatenia poslednej platby" dataDxfId="896" totalsRowDxfId="895"/>
    <tableColumn id="21" name="Celková vyplatená suma v EUR" dataDxfId="894" totalsRowDxfId="893"/>
    <tableColumn id="22" name="Dátum vyradenia" dataDxfId="892" totalsRowDxfId="891"/>
    <tableColumn id="23" name="Dôvod vyradenia/ poznámka" dataDxfId="890" totalsRowDxfId="88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">
    <pageSetUpPr fitToPage="1"/>
  </sheetPr>
  <dimension ref="A1:FL194"/>
  <sheetViews>
    <sheetView topLeftCell="B1" zoomScaleNormal="100" workbookViewId="0">
      <selection activeCell="G5" sqref="G5"/>
    </sheetView>
  </sheetViews>
  <sheetFormatPr defaultRowHeight="15"/>
  <cols>
    <col min="1" max="1" width="3.7109375" hidden="1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3.85546875" customWidth="1"/>
    <col min="9" max="9" width="13" style="1" customWidth="1"/>
    <col min="10" max="10" width="14.5703125" style="2" customWidth="1"/>
    <col min="11" max="11" width="19" style="47" hidden="1" customWidth="1"/>
    <col min="12" max="12" width="15.7109375" customWidth="1"/>
    <col min="13" max="13" width="12.85546875" hidden="1" customWidth="1"/>
    <col min="14" max="14" width="18.28515625" style="47" hidden="1" customWidth="1"/>
    <col min="15" max="15" width="17.5703125" style="47" customWidth="1"/>
    <col min="16" max="16" width="24.42578125" style="1" customWidth="1"/>
    <col min="17" max="17" width="24.42578125" style="66" hidden="1" customWidth="1"/>
    <col min="18" max="18" width="2.85546875" hidden="1" customWidth="1"/>
    <col min="19" max="19" width="20.28515625" style="47" hidden="1" customWidth="1"/>
    <col min="20" max="20" width="19" customWidth="1"/>
    <col min="21" max="21" width="18.28515625" hidden="1" customWidth="1"/>
    <col min="22" max="22" width="14.85546875" style="1" hidden="1" customWidth="1"/>
    <col min="23" max="23" width="22.7109375" style="45" customWidth="1"/>
    <col min="24" max="24" width="28.28515625" style="45" customWidth="1"/>
    <col min="25" max="25" width="27.7109375" style="45" hidden="1" customWidth="1"/>
    <col min="26" max="26" width="31.140625" hidden="1" customWidth="1"/>
    <col min="27" max="27" width="9.140625" hidden="1" customWidth="1"/>
  </cols>
  <sheetData>
    <row r="1" spans="1:27" s="30" customFormat="1" ht="15.75" thickBot="1">
      <c r="A1"/>
      <c r="B1"/>
      <c r="C1"/>
      <c r="D1"/>
      <c r="E1"/>
      <c r="F1"/>
      <c r="G1"/>
      <c r="H1"/>
      <c r="I1" s="44"/>
      <c r="J1" s="43"/>
      <c r="K1" s="48"/>
      <c r="N1" s="48"/>
      <c r="O1" s="48"/>
      <c r="P1" s="44"/>
      <c r="Q1" s="67"/>
      <c r="S1" s="48"/>
      <c r="V1" s="44"/>
      <c r="W1" s="46"/>
      <c r="X1" s="46"/>
      <c r="Y1" s="46"/>
    </row>
    <row r="2" spans="1:27" ht="60" customHeight="1" thickBot="1">
      <c r="B2" s="192" t="s">
        <v>12</v>
      </c>
      <c r="C2" s="193" t="s">
        <v>0</v>
      </c>
      <c r="D2" s="193" t="s">
        <v>8</v>
      </c>
      <c r="E2" s="194" t="s">
        <v>283</v>
      </c>
      <c r="F2" s="194" t="s">
        <v>277</v>
      </c>
      <c r="G2" s="194" t="s">
        <v>1</v>
      </c>
      <c r="H2" s="194" t="s">
        <v>297</v>
      </c>
      <c r="I2" s="195" t="s">
        <v>6</v>
      </c>
      <c r="J2" s="195" t="s">
        <v>5</v>
      </c>
      <c r="K2" s="194" t="s">
        <v>9</v>
      </c>
      <c r="L2" s="194" t="s">
        <v>293</v>
      </c>
      <c r="M2" s="196" t="s">
        <v>295</v>
      </c>
      <c r="N2" s="197" t="s">
        <v>11</v>
      </c>
      <c r="O2" s="198" t="s">
        <v>291</v>
      </c>
      <c r="P2" s="198" t="s">
        <v>290</v>
      </c>
      <c r="Q2" s="198" t="s">
        <v>292</v>
      </c>
      <c r="R2" s="199" t="s">
        <v>294</v>
      </c>
      <c r="S2" s="194" t="s">
        <v>2</v>
      </c>
      <c r="T2" s="200" t="s">
        <v>4</v>
      </c>
      <c r="U2" s="194" t="s">
        <v>3</v>
      </c>
      <c r="V2" s="201" t="s">
        <v>10</v>
      </c>
      <c r="W2" s="202" t="s">
        <v>7</v>
      </c>
      <c r="X2" s="203" t="s">
        <v>301</v>
      </c>
      <c r="Y2" s="158" t="s">
        <v>233</v>
      </c>
      <c r="Z2" s="147" t="s">
        <v>272</v>
      </c>
      <c r="AA2" s="158" t="s">
        <v>237</v>
      </c>
    </row>
    <row r="3" spans="1:27" ht="57" thickBot="1">
      <c r="A3">
        <v>1</v>
      </c>
      <c r="B3" s="178" t="s">
        <v>47</v>
      </c>
      <c r="C3" s="179">
        <v>36453561</v>
      </c>
      <c r="D3" s="180" t="s">
        <v>25</v>
      </c>
      <c r="E3" s="179" t="s">
        <v>24</v>
      </c>
      <c r="F3" s="181" t="s">
        <v>279</v>
      </c>
      <c r="G3" s="181" t="s">
        <v>82</v>
      </c>
      <c r="H3" s="182">
        <v>40086</v>
      </c>
      <c r="I3" s="182" t="s">
        <v>139</v>
      </c>
      <c r="J3" s="189" t="s">
        <v>139</v>
      </c>
      <c r="K3" s="184" t="s">
        <v>23</v>
      </c>
      <c r="L3" s="185"/>
      <c r="M3" s="183"/>
      <c r="N3" s="183"/>
      <c r="O3" s="186"/>
      <c r="P3" s="186"/>
      <c r="Q3" s="187"/>
      <c r="R3" s="188"/>
      <c r="S3" s="183"/>
      <c r="T3" s="189"/>
      <c r="U3" s="190"/>
      <c r="V3" s="183"/>
      <c r="W3" s="182">
        <v>40739</v>
      </c>
      <c r="X3" s="191" t="s">
        <v>94</v>
      </c>
      <c r="Y3" s="157" t="s">
        <v>234</v>
      </c>
      <c r="Z3" s="153" t="s">
        <v>239</v>
      </c>
      <c r="AA3" s="154"/>
    </row>
    <row r="4" spans="1:27" s="31" customFormat="1" ht="5.0999999999999996" customHeight="1">
      <c r="B4" s="204"/>
      <c r="C4" s="205"/>
      <c r="D4" s="206"/>
      <c r="E4" s="207"/>
      <c r="F4" s="207"/>
      <c r="G4" s="208"/>
      <c r="H4" s="210"/>
      <c r="I4" s="210"/>
      <c r="J4" s="213"/>
      <c r="K4" s="243"/>
      <c r="L4" s="211"/>
      <c r="M4" s="148"/>
      <c r="N4" s="148"/>
      <c r="O4" s="212"/>
      <c r="P4" s="212"/>
      <c r="Q4" s="149"/>
      <c r="R4" s="150"/>
      <c r="S4" s="148"/>
      <c r="T4" s="213"/>
      <c r="U4" s="151"/>
      <c r="V4" s="148"/>
      <c r="W4" s="210"/>
      <c r="X4" s="214"/>
      <c r="Y4" s="159"/>
      <c r="Z4" s="152"/>
      <c r="AA4" s="152"/>
    </row>
    <row r="5" spans="1:27" ht="123.75">
      <c r="A5">
        <v>2</v>
      </c>
      <c r="B5" s="162" t="s">
        <v>48</v>
      </c>
      <c r="C5" s="5">
        <v>36217808</v>
      </c>
      <c r="D5" s="13" t="s">
        <v>27</v>
      </c>
      <c r="E5" s="5" t="s">
        <v>24</v>
      </c>
      <c r="F5" s="4" t="s">
        <v>279</v>
      </c>
      <c r="G5" s="4" t="s">
        <v>82</v>
      </c>
      <c r="H5" s="8">
        <v>39567</v>
      </c>
      <c r="I5" s="8" t="s">
        <v>28</v>
      </c>
      <c r="J5" s="6">
        <v>40045</v>
      </c>
      <c r="K5" s="61" t="s">
        <v>26</v>
      </c>
      <c r="L5" s="49">
        <v>852520.74</v>
      </c>
      <c r="M5" s="10"/>
      <c r="N5" s="71">
        <v>3</v>
      </c>
      <c r="O5" s="49">
        <v>719010.12</v>
      </c>
      <c r="P5" s="49" t="s">
        <v>139</v>
      </c>
      <c r="Q5" s="53">
        <f>Tabuľka1[[#This Row],[Výška platby celkom v EUR po 01.01.2009]]*30.126</f>
        <v>21660898.875119999</v>
      </c>
      <c r="R5" s="49">
        <v>719010.12</v>
      </c>
      <c r="S5" s="71">
        <v>1</v>
      </c>
      <c r="T5" s="6" t="s">
        <v>305</v>
      </c>
      <c r="U5" s="6">
        <v>41257</v>
      </c>
      <c r="V5" s="10">
        <v>719010.12</v>
      </c>
      <c r="W5" s="19" t="s">
        <v>139</v>
      </c>
      <c r="X5" s="164"/>
      <c r="Y5" s="155" t="s">
        <v>234</v>
      </c>
      <c r="Z5" s="113" t="s">
        <v>236</v>
      </c>
      <c r="AA5" s="113" t="s">
        <v>238</v>
      </c>
    </row>
    <row r="6" spans="1:27" ht="60" customHeight="1">
      <c r="B6" s="162" t="s">
        <v>48</v>
      </c>
      <c r="C6" s="82">
        <v>36217808</v>
      </c>
      <c r="D6" s="13" t="s">
        <v>30</v>
      </c>
      <c r="E6" s="5" t="s">
        <v>24</v>
      </c>
      <c r="F6" s="4" t="s">
        <v>279</v>
      </c>
      <c r="G6" s="4" t="s">
        <v>82</v>
      </c>
      <c r="H6" s="8">
        <v>40086</v>
      </c>
      <c r="I6" s="8" t="s">
        <v>139</v>
      </c>
      <c r="J6" s="6" t="s">
        <v>139</v>
      </c>
      <c r="K6" s="65" t="s">
        <v>29</v>
      </c>
      <c r="L6" s="49"/>
      <c r="M6" s="10"/>
      <c r="N6" s="71"/>
      <c r="O6" s="49"/>
      <c r="P6" s="49"/>
      <c r="Q6" s="53"/>
      <c r="R6" s="49"/>
      <c r="S6" s="71"/>
      <c r="T6" s="6"/>
      <c r="U6" s="6"/>
      <c r="V6" s="10"/>
      <c r="W6" s="8">
        <v>40668</v>
      </c>
      <c r="X6" s="163" t="s">
        <v>94</v>
      </c>
      <c r="Y6" s="155" t="s">
        <v>234</v>
      </c>
      <c r="Z6" s="113" t="s">
        <v>236</v>
      </c>
      <c r="AA6" s="113" t="s">
        <v>238</v>
      </c>
    </row>
    <row r="7" spans="1:27" s="30" customFormat="1" ht="5.0999999999999996" customHeight="1">
      <c r="B7" s="215"/>
      <c r="C7" s="216"/>
      <c r="D7" s="206"/>
      <c r="E7" s="205"/>
      <c r="F7" s="207"/>
      <c r="G7" s="208"/>
      <c r="H7" s="210"/>
      <c r="I7" s="210"/>
      <c r="J7" s="209"/>
      <c r="K7" s="243"/>
      <c r="L7" s="217"/>
      <c r="M7" s="11"/>
      <c r="N7" s="38"/>
      <c r="O7" s="217"/>
      <c r="P7" s="217"/>
      <c r="Q7" s="58"/>
      <c r="R7" s="50"/>
      <c r="S7" s="38"/>
      <c r="T7" s="209"/>
      <c r="U7" s="9"/>
      <c r="V7" s="11"/>
      <c r="W7" s="210"/>
      <c r="X7" s="214"/>
      <c r="Y7" s="160"/>
      <c r="Z7" s="116"/>
      <c r="AA7" s="116"/>
    </row>
    <row r="8" spans="1:27" ht="56.25">
      <c r="A8" s="30">
        <v>3</v>
      </c>
      <c r="B8" s="162" t="s">
        <v>35</v>
      </c>
      <c r="C8" s="5">
        <v>46590030</v>
      </c>
      <c r="D8" s="13" t="s">
        <v>32</v>
      </c>
      <c r="E8" s="5" t="s">
        <v>24</v>
      </c>
      <c r="F8" s="4" t="s">
        <v>279</v>
      </c>
      <c r="G8" s="4" t="s">
        <v>82</v>
      </c>
      <c r="H8" s="8">
        <v>41886</v>
      </c>
      <c r="I8" s="8" t="s">
        <v>33</v>
      </c>
      <c r="J8" s="6">
        <v>42129</v>
      </c>
      <c r="K8" s="61" t="s">
        <v>31</v>
      </c>
      <c r="L8" s="49">
        <v>400088.4</v>
      </c>
      <c r="M8" s="10"/>
      <c r="N8" s="83" t="s">
        <v>34</v>
      </c>
      <c r="O8" s="49">
        <v>160920</v>
      </c>
      <c r="P8" s="49" t="s">
        <v>139</v>
      </c>
      <c r="Q8" s="53">
        <f>Tabuľka1[[#This Row],[Výška platby celkom v EUR po 01.01.2009]]*30.126</f>
        <v>4847875.92</v>
      </c>
      <c r="R8" s="49">
        <v>160920</v>
      </c>
      <c r="S8" s="117"/>
      <c r="T8" s="6">
        <v>42527</v>
      </c>
      <c r="U8" s="19" t="s">
        <v>289</v>
      </c>
      <c r="V8" s="117"/>
      <c r="W8" s="19" t="s">
        <v>139</v>
      </c>
      <c r="X8" s="164"/>
      <c r="Y8" s="155" t="s">
        <v>235</v>
      </c>
      <c r="Z8" s="113" t="s">
        <v>240</v>
      </c>
      <c r="AA8" s="113" t="s">
        <v>241</v>
      </c>
    </row>
    <row r="9" spans="1:27" s="30" customFormat="1" ht="5.0999999999999996" customHeight="1">
      <c r="B9" s="204"/>
      <c r="C9" s="205"/>
      <c r="D9" s="206"/>
      <c r="E9" s="205"/>
      <c r="F9" s="207"/>
      <c r="G9" s="208"/>
      <c r="H9" s="210"/>
      <c r="I9" s="210"/>
      <c r="J9" s="209"/>
      <c r="K9" s="14"/>
      <c r="L9" s="217"/>
      <c r="M9" s="11"/>
      <c r="N9" s="84"/>
      <c r="O9" s="217"/>
      <c r="P9" s="217"/>
      <c r="Q9" s="58"/>
      <c r="R9" s="50"/>
      <c r="S9" s="123"/>
      <c r="T9" s="209"/>
      <c r="U9" s="35"/>
      <c r="V9" s="123"/>
      <c r="W9" s="223"/>
      <c r="X9" s="218"/>
      <c r="Y9" s="160"/>
      <c r="Z9" s="116"/>
      <c r="AA9" s="116"/>
    </row>
    <row r="10" spans="1:27" ht="78.75">
      <c r="A10">
        <v>4</v>
      </c>
      <c r="B10" s="162" t="s">
        <v>13</v>
      </c>
      <c r="C10" s="5">
        <v>36469076</v>
      </c>
      <c r="D10" s="13" t="s">
        <v>38</v>
      </c>
      <c r="E10" s="5" t="s">
        <v>37</v>
      </c>
      <c r="F10" s="118" t="s">
        <v>284</v>
      </c>
      <c r="G10" s="4" t="s">
        <v>131</v>
      </c>
      <c r="H10" s="36">
        <v>38779</v>
      </c>
      <c r="I10" s="36">
        <v>2079</v>
      </c>
      <c r="J10" s="6">
        <v>39140</v>
      </c>
      <c r="K10" s="85">
        <v>104010048002</v>
      </c>
      <c r="L10" s="53">
        <v>2837400</v>
      </c>
      <c r="M10" s="12"/>
      <c r="N10" s="71">
        <v>5</v>
      </c>
      <c r="O10" s="62" t="s">
        <v>139</v>
      </c>
      <c r="P10" s="63">
        <v>2837400</v>
      </c>
      <c r="Q10" s="53">
        <v>2837400</v>
      </c>
      <c r="R10" s="49">
        <f>Tabuľka1[[#This Row],[Výška platby celkom v SKK]]/30.126</f>
        <v>94184.425413264282</v>
      </c>
      <c r="S10" s="71">
        <v>1</v>
      </c>
      <c r="T10" s="6" t="s">
        <v>306</v>
      </c>
      <c r="U10" s="6">
        <v>39792</v>
      </c>
      <c r="V10" s="12">
        <v>2837400</v>
      </c>
      <c r="W10" s="19" t="s">
        <v>139</v>
      </c>
      <c r="X10" s="164"/>
      <c r="Y10" s="155" t="s">
        <v>242</v>
      </c>
      <c r="Z10" s="113" t="s">
        <v>243</v>
      </c>
      <c r="AA10" s="113" t="s">
        <v>245</v>
      </c>
    </row>
    <row r="11" spans="1:27" s="30" customFormat="1" ht="43.5" customHeight="1">
      <c r="B11" s="162" t="s">
        <v>13</v>
      </c>
      <c r="C11" s="5">
        <v>36469076</v>
      </c>
      <c r="D11" s="86" t="s">
        <v>40</v>
      </c>
      <c r="E11" s="5">
        <v>5</v>
      </c>
      <c r="F11" s="5" t="s">
        <v>286</v>
      </c>
      <c r="G11" s="4" t="s">
        <v>131</v>
      </c>
      <c r="H11" s="36">
        <v>38426</v>
      </c>
      <c r="I11" s="36">
        <v>504</v>
      </c>
      <c r="J11" s="6">
        <v>38656</v>
      </c>
      <c r="K11" s="85">
        <v>205000048001</v>
      </c>
      <c r="L11" s="53">
        <v>7007790</v>
      </c>
      <c r="M11" s="12"/>
      <c r="N11" s="71">
        <v>5</v>
      </c>
      <c r="O11" s="51">
        <v>93021.84</v>
      </c>
      <c r="P11" s="54">
        <v>4163001</v>
      </c>
      <c r="Q11" s="53">
        <v>6965376.9518400002</v>
      </c>
      <c r="R11" s="49">
        <f>Tabuľka1[[#This Row],[Výška platby celkom v SKK]]/30.126</f>
        <v>231208.15746664011</v>
      </c>
      <c r="S11" s="71">
        <v>1</v>
      </c>
      <c r="T11" s="6" t="s">
        <v>307</v>
      </c>
      <c r="U11" s="6">
        <v>40242</v>
      </c>
      <c r="V11" s="12">
        <v>6965376.9518400002</v>
      </c>
      <c r="W11" s="20" t="s">
        <v>139</v>
      </c>
      <c r="X11" s="165"/>
      <c r="Y11" s="161" t="s">
        <v>242</v>
      </c>
      <c r="Z11" s="124" t="s">
        <v>243</v>
      </c>
      <c r="AA11" s="124" t="s">
        <v>245</v>
      </c>
    </row>
    <row r="12" spans="1:27" ht="56.25" customHeight="1">
      <c r="B12" s="166" t="s">
        <v>13</v>
      </c>
      <c r="C12" s="87">
        <v>36469076</v>
      </c>
      <c r="D12" s="13" t="s">
        <v>41</v>
      </c>
      <c r="E12" s="5" t="s">
        <v>24</v>
      </c>
      <c r="F12" s="4" t="s">
        <v>279</v>
      </c>
      <c r="G12" s="4" t="s">
        <v>82</v>
      </c>
      <c r="H12" s="36">
        <v>39568</v>
      </c>
      <c r="I12" s="36" t="s">
        <v>42</v>
      </c>
      <c r="J12" s="6">
        <v>40154</v>
      </c>
      <c r="K12" s="61" t="s">
        <v>36</v>
      </c>
      <c r="L12" s="49">
        <v>537752.25</v>
      </c>
      <c r="M12" s="10"/>
      <c r="N12" s="71">
        <v>2</v>
      </c>
      <c r="O12" s="49">
        <v>488099.06000000006</v>
      </c>
      <c r="P12" s="49" t="s">
        <v>139</v>
      </c>
      <c r="Q12" s="53">
        <f>Tabuľka1[[#This Row],[Výška platby celkom v EUR po 01.01.2009]]*30.126</f>
        <v>14704472.281560002</v>
      </c>
      <c r="R12" s="49">
        <f>Tabuľka1[[#This Row],[Výška platby celkom v SKK]]/30.126</f>
        <v>488099.06000000006</v>
      </c>
      <c r="S12" s="71">
        <v>1</v>
      </c>
      <c r="T12" s="6" t="s">
        <v>308</v>
      </c>
      <c r="U12" s="6">
        <v>41108</v>
      </c>
      <c r="V12" s="10">
        <v>488099.06000000006</v>
      </c>
      <c r="W12" s="20" t="s">
        <v>139</v>
      </c>
      <c r="X12" s="165"/>
      <c r="Y12" s="161" t="s">
        <v>242</v>
      </c>
      <c r="Z12" s="124" t="s">
        <v>243</v>
      </c>
      <c r="AA12" s="124" t="s">
        <v>245</v>
      </c>
    </row>
    <row r="13" spans="1:27" s="3" customFormat="1" ht="56.25" customHeight="1">
      <c r="B13" s="166" t="s">
        <v>13</v>
      </c>
      <c r="C13" s="87">
        <v>36469076</v>
      </c>
      <c r="D13" s="13" t="s">
        <v>44</v>
      </c>
      <c r="E13" s="5" t="s">
        <v>24</v>
      </c>
      <c r="F13" s="4" t="s">
        <v>279</v>
      </c>
      <c r="G13" s="4" t="s">
        <v>82</v>
      </c>
      <c r="H13" s="36">
        <v>40086</v>
      </c>
      <c r="I13" s="36" t="s">
        <v>139</v>
      </c>
      <c r="J13" s="6" t="s">
        <v>139</v>
      </c>
      <c r="K13" s="61" t="s">
        <v>43</v>
      </c>
      <c r="L13" s="49"/>
      <c r="M13" s="10"/>
      <c r="N13" s="71"/>
      <c r="O13" s="49"/>
      <c r="P13" s="49"/>
      <c r="Q13" s="53"/>
      <c r="R13" s="49"/>
      <c r="S13" s="71"/>
      <c r="T13" s="6"/>
      <c r="U13" s="6"/>
      <c r="V13" s="10"/>
      <c r="W13" s="8">
        <v>40623</v>
      </c>
      <c r="X13" s="163" t="s">
        <v>94</v>
      </c>
      <c r="Y13" s="161" t="s">
        <v>242</v>
      </c>
      <c r="Z13" s="124" t="s">
        <v>243</v>
      </c>
      <c r="AA13" s="124" t="s">
        <v>245</v>
      </c>
    </row>
    <row r="14" spans="1:27" s="3" customFormat="1" ht="45" customHeight="1">
      <c r="B14" s="166" t="s">
        <v>13</v>
      </c>
      <c r="C14" s="87">
        <v>36469076</v>
      </c>
      <c r="D14" s="89" t="s">
        <v>46</v>
      </c>
      <c r="E14" s="5" t="s">
        <v>37</v>
      </c>
      <c r="F14" s="88" t="s">
        <v>278</v>
      </c>
      <c r="G14" s="18" t="s">
        <v>91</v>
      </c>
      <c r="H14" s="36">
        <v>42310</v>
      </c>
      <c r="I14" s="36" t="s">
        <v>139</v>
      </c>
      <c r="J14" s="6" t="s">
        <v>139</v>
      </c>
      <c r="K14" s="15" t="s">
        <v>45</v>
      </c>
      <c r="L14" s="49"/>
      <c r="M14" s="10"/>
      <c r="N14" s="71"/>
      <c r="O14" s="49"/>
      <c r="P14" s="49"/>
      <c r="Q14" s="53"/>
      <c r="R14" s="49"/>
      <c r="S14" s="71"/>
      <c r="T14" s="6"/>
      <c r="U14" s="6"/>
      <c r="V14" s="10"/>
      <c r="W14" s="6" t="s">
        <v>289</v>
      </c>
      <c r="X14" s="167" t="s">
        <v>86</v>
      </c>
      <c r="Y14" s="161" t="s">
        <v>242</v>
      </c>
      <c r="Z14" s="124" t="s">
        <v>243</v>
      </c>
      <c r="AA14" s="124" t="s">
        <v>245</v>
      </c>
    </row>
    <row r="15" spans="1:27" s="3" customFormat="1" ht="5.0999999999999996" customHeight="1">
      <c r="B15" s="215"/>
      <c r="C15" s="216"/>
      <c r="D15" s="219"/>
      <c r="E15" s="205"/>
      <c r="F15" s="208"/>
      <c r="G15" s="208"/>
      <c r="H15" s="213"/>
      <c r="I15" s="213"/>
      <c r="J15" s="209"/>
      <c r="K15" s="14"/>
      <c r="L15" s="217"/>
      <c r="M15" s="11"/>
      <c r="N15" s="38"/>
      <c r="O15" s="217"/>
      <c r="P15" s="217"/>
      <c r="Q15" s="58"/>
      <c r="R15" s="50"/>
      <c r="S15" s="38"/>
      <c r="T15" s="209"/>
      <c r="U15" s="9"/>
      <c r="V15" s="11"/>
      <c r="W15" s="210"/>
      <c r="X15" s="214"/>
      <c r="Y15" s="160"/>
      <c r="Z15" s="116"/>
      <c r="AA15" s="116"/>
    </row>
    <row r="16" spans="1:27" s="3" customFormat="1" ht="57.75" customHeight="1">
      <c r="A16" s="3">
        <v>5</v>
      </c>
      <c r="B16" s="168" t="s">
        <v>14</v>
      </c>
      <c r="C16" s="88" t="s">
        <v>246</v>
      </c>
      <c r="D16" s="90" t="s">
        <v>52</v>
      </c>
      <c r="E16" s="5">
        <v>5</v>
      </c>
      <c r="F16" s="5" t="s">
        <v>286</v>
      </c>
      <c r="G16" s="4" t="s">
        <v>131</v>
      </c>
      <c r="H16" s="7">
        <v>38751</v>
      </c>
      <c r="I16" s="7">
        <v>1399</v>
      </c>
      <c r="J16" s="6">
        <v>39059</v>
      </c>
      <c r="K16" s="88" t="s">
        <v>298</v>
      </c>
      <c r="L16" s="53">
        <v>12693907.550000001</v>
      </c>
      <c r="M16" s="12"/>
      <c r="N16" s="71">
        <v>5</v>
      </c>
      <c r="O16" s="51">
        <v>115587.75</v>
      </c>
      <c r="P16" s="54">
        <v>5180713.04</v>
      </c>
      <c r="Q16" s="53">
        <v>8662909.5965</v>
      </c>
      <c r="R16" s="49">
        <f>Tabuľka1[[#This Row],[Výška platby celkom v SKK]]/30.126</f>
        <v>287555.91835955653</v>
      </c>
      <c r="S16" s="71">
        <v>1</v>
      </c>
      <c r="T16" s="8" t="s">
        <v>309</v>
      </c>
      <c r="U16" s="6">
        <v>40599</v>
      </c>
      <c r="V16" s="12">
        <v>8662909.5965</v>
      </c>
      <c r="W16" s="20" t="s">
        <v>139</v>
      </c>
      <c r="X16" s="175" t="s">
        <v>303</v>
      </c>
      <c r="Y16" s="161" t="s">
        <v>242</v>
      </c>
      <c r="Z16" s="124" t="s">
        <v>247</v>
      </c>
      <c r="AA16" s="124" t="s">
        <v>244</v>
      </c>
    </row>
    <row r="17" spans="1:27" s="3" customFormat="1" ht="45">
      <c r="B17" s="168" t="s">
        <v>20</v>
      </c>
      <c r="C17" s="91">
        <v>31704166</v>
      </c>
      <c r="D17" s="90" t="s">
        <v>52</v>
      </c>
      <c r="E17" s="5">
        <v>5</v>
      </c>
      <c r="F17" s="5" t="s">
        <v>286</v>
      </c>
      <c r="G17" s="4" t="s">
        <v>131</v>
      </c>
      <c r="H17" s="7">
        <v>38751</v>
      </c>
      <c r="I17" s="7">
        <v>1399</v>
      </c>
      <c r="J17" s="6">
        <v>39059</v>
      </c>
      <c r="K17" s="88" t="s">
        <v>299</v>
      </c>
      <c r="L17" s="53">
        <v>4772721.4000000004</v>
      </c>
      <c r="M17" s="12"/>
      <c r="N17" s="71">
        <v>3</v>
      </c>
      <c r="O17" s="51">
        <v>48333.759999999995</v>
      </c>
      <c r="P17" s="54">
        <v>1020642.2</v>
      </c>
      <c r="Q17" s="53">
        <v>2476745.0537599996</v>
      </c>
      <c r="R17" s="49">
        <f>Tabuľka1[[#This Row],[Výška platby celkom v SKK]]/30.126</f>
        <v>82212.874386244424</v>
      </c>
      <c r="S17" s="71">
        <v>1</v>
      </c>
      <c r="T17" s="8" t="s">
        <v>310</v>
      </c>
      <c r="U17" s="6">
        <v>40158</v>
      </c>
      <c r="V17" s="12">
        <v>2476745.0537599996</v>
      </c>
      <c r="W17" s="20" t="s">
        <v>139</v>
      </c>
      <c r="X17" s="175" t="s">
        <v>303</v>
      </c>
      <c r="Y17" s="161" t="s">
        <v>242</v>
      </c>
      <c r="Z17" s="124" t="s">
        <v>248</v>
      </c>
      <c r="AA17" s="124" t="s">
        <v>249</v>
      </c>
    </row>
    <row r="18" spans="1:27" s="3" customFormat="1" ht="56.25" customHeight="1">
      <c r="B18" s="162" t="s">
        <v>49</v>
      </c>
      <c r="C18" s="5">
        <v>36469220</v>
      </c>
      <c r="D18" s="70" t="s">
        <v>50</v>
      </c>
      <c r="E18" s="5">
        <v>5</v>
      </c>
      <c r="F18" s="91" t="s">
        <v>286</v>
      </c>
      <c r="G18" s="4" t="s">
        <v>131</v>
      </c>
      <c r="H18" s="7">
        <v>38426</v>
      </c>
      <c r="I18" s="7" t="s">
        <v>139</v>
      </c>
      <c r="J18" s="20" t="s">
        <v>139</v>
      </c>
      <c r="K18" s="15">
        <v>205000060501</v>
      </c>
      <c r="L18" s="140"/>
      <c r="M18" s="126"/>
      <c r="N18" s="125"/>
      <c r="O18" s="51"/>
      <c r="P18" s="54"/>
      <c r="Q18" s="76"/>
      <c r="R18" s="51"/>
      <c r="S18" s="21"/>
      <c r="T18" s="20"/>
      <c r="U18" s="6"/>
      <c r="V18" s="125"/>
      <c r="W18" s="8">
        <v>38685</v>
      </c>
      <c r="X18" s="163" t="s">
        <v>51</v>
      </c>
      <c r="Y18" s="161" t="s">
        <v>242</v>
      </c>
      <c r="Z18" s="124" t="s">
        <v>247</v>
      </c>
      <c r="AA18" s="124" t="s">
        <v>244</v>
      </c>
    </row>
    <row r="19" spans="1:27" s="3" customFormat="1" ht="56.25">
      <c r="B19" s="162" t="s">
        <v>49</v>
      </c>
      <c r="C19" s="82">
        <v>36469220</v>
      </c>
      <c r="D19" s="89" t="s">
        <v>54</v>
      </c>
      <c r="E19" s="5" t="s">
        <v>37</v>
      </c>
      <c r="F19" s="88" t="s">
        <v>278</v>
      </c>
      <c r="G19" s="18" t="s">
        <v>91</v>
      </c>
      <c r="H19" s="36">
        <v>42310</v>
      </c>
      <c r="I19" s="36" t="s">
        <v>139</v>
      </c>
      <c r="J19" s="6" t="s">
        <v>139</v>
      </c>
      <c r="K19" s="15" t="s">
        <v>53</v>
      </c>
      <c r="L19" s="140"/>
      <c r="M19" s="126"/>
      <c r="N19" s="125"/>
      <c r="O19" s="69"/>
      <c r="P19" s="69"/>
      <c r="Q19" s="76"/>
      <c r="R19" s="51"/>
      <c r="S19" s="21"/>
      <c r="T19" s="20"/>
      <c r="U19" s="6"/>
      <c r="V19" s="125"/>
      <c r="W19" s="6" t="s">
        <v>289</v>
      </c>
      <c r="X19" s="167" t="s">
        <v>86</v>
      </c>
      <c r="Y19" s="161" t="s">
        <v>242</v>
      </c>
      <c r="Z19" s="124" t="s">
        <v>247</v>
      </c>
      <c r="AA19" s="124" t="s">
        <v>244</v>
      </c>
    </row>
    <row r="20" spans="1:27" s="3" customFormat="1" ht="5.0999999999999996" customHeight="1">
      <c r="B20" s="204"/>
      <c r="C20" s="216"/>
      <c r="D20" s="219"/>
      <c r="E20" s="205"/>
      <c r="F20" s="220"/>
      <c r="G20" s="208"/>
      <c r="H20" s="213"/>
      <c r="I20" s="213"/>
      <c r="J20" s="209"/>
      <c r="K20" s="14"/>
      <c r="L20" s="221"/>
      <c r="M20" s="127"/>
      <c r="N20" s="123"/>
      <c r="O20" s="222"/>
      <c r="P20" s="222"/>
      <c r="Q20" s="79"/>
      <c r="R20" s="56"/>
      <c r="S20" s="34"/>
      <c r="T20" s="223"/>
      <c r="U20" s="9"/>
      <c r="V20" s="123"/>
      <c r="W20" s="210"/>
      <c r="X20" s="214"/>
      <c r="Y20" s="160"/>
      <c r="Z20" s="116"/>
      <c r="AA20" s="116"/>
    </row>
    <row r="21" spans="1:27" s="3" customFormat="1" ht="93" customHeight="1">
      <c r="A21" s="3">
        <v>6</v>
      </c>
      <c r="B21" s="166" t="s">
        <v>56</v>
      </c>
      <c r="C21" s="5">
        <v>36469581</v>
      </c>
      <c r="D21" s="13" t="s">
        <v>55</v>
      </c>
      <c r="E21" s="5" t="s">
        <v>57</v>
      </c>
      <c r="F21" s="4" t="s">
        <v>285</v>
      </c>
      <c r="G21" s="4" t="s">
        <v>131</v>
      </c>
      <c r="H21" s="7">
        <v>38770</v>
      </c>
      <c r="I21" s="7">
        <v>1589</v>
      </c>
      <c r="J21" s="6">
        <v>39087</v>
      </c>
      <c r="K21" s="15">
        <v>104020155402</v>
      </c>
      <c r="L21" s="53">
        <v>56748</v>
      </c>
      <c r="M21" s="12"/>
      <c r="N21" s="71">
        <v>1</v>
      </c>
      <c r="O21" s="51" t="s">
        <v>139</v>
      </c>
      <c r="P21" s="54">
        <v>56748</v>
      </c>
      <c r="Q21" s="53">
        <v>56748</v>
      </c>
      <c r="R21" s="49">
        <f>Tabuľka1[[#This Row],[Výška platby celkom v SKK]]/30.126</f>
        <v>1883.6885082652857</v>
      </c>
      <c r="S21" s="71">
        <v>1</v>
      </c>
      <c r="T21" s="8">
        <v>39388</v>
      </c>
      <c r="U21" s="6">
        <v>39388</v>
      </c>
      <c r="V21" s="12">
        <v>56748</v>
      </c>
      <c r="W21" s="7" t="s">
        <v>139</v>
      </c>
      <c r="X21" s="165"/>
      <c r="Y21" s="161" t="s">
        <v>242</v>
      </c>
      <c r="Z21" s="124" t="s">
        <v>250</v>
      </c>
      <c r="AA21" s="124"/>
    </row>
    <row r="22" spans="1:27" s="3" customFormat="1" ht="39.75" customHeight="1">
      <c r="B22" s="168" t="s">
        <v>15</v>
      </c>
      <c r="C22" s="5">
        <v>36469581</v>
      </c>
      <c r="D22" s="156" t="s">
        <v>58</v>
      </c>
      <c r="E22" s="5">
        <v>5</v>
      </c>
      <c r="F22" s="72" t="s">
        <v>286</v>
      </c>
      <c r="G22" s="4" t="s">
        <v>131</v>
      </c>
      <c r="H22" s="7">
        <v>38747</v>
      </c>
      <c r="I22" s="7">
        <v>964</v>
      </c>
      <c r="J22" s="6">
        <v>39029</v>
      </c>
      <c r="K22" s="15">
        <v>205000155401</v>
      </c>
      <c r="L22" s="53">
        <v>14848452.550000001</v>
      </c>
      <c r="M22" s="12"/>
      <c r="N22" s="71">
        <v>5</v>
      </c>
      <c r="O22" s="51">
        <v>292148.59000000003</v>
      </c>
      <c r="P22" s="54">
        <v>5928621.0199999996</v>
      </c>
      <c r="Q22" s="53">
        <v>14729889.44234</v>
      </c>
      <c r="R22" s="49">
        <f>Tabuľka1[[#This Row],[Výška platby celkom v SKK]]/30.126</f>
        <v>488942.75517294026</v>
      </c>
      <c r="S22" s="71">
        <v>1</v>
      </c>
      <c r="T22" s="8" t="s">
        <v>311</v>
      </c>
      <c r="U22" s="6">
        <v>40526</v>
      </c>
      <c r="V22" s="12">
        <v>14729889.44234</v>
      </c>
      <c r="W22" s="7" t="s">
        <v>139</v>
      </c>
      <c r="X22" s="165"/>
      <c r="Y22" s="161" t="s">
        <v>242</v>
      </c>
      <c r="Z22" s="124" t="s">
        <v>250</v>
      </c>
      <c r="AA22" s="124"/>
    </row>
    <row r="23" spans="1:27" s="3" customFormat="1" ht="33.75" customHeight="1">
      <c r="B23" s="166" t="s">
        <v>15</v>
      </c>
      <c r="C23" s="87">
        <v>36469581</v>
      </c>
      <c r="D23" s="13" t="s">
        <v>60</v>
      </c>
      <c r="E23" s="5" t="s">
        <v>24</v>
      </c>
      <c r="F23" s="4" t="s">
        <v>279</v>
      </c>
      <c r="G23" s="18" t="s">
        <v>82</v>
      </c>
      <c r="H23" s="7">
        <v>39562</v>
      </c>
      <c r="I23" s="7" t="s">
        <v>61</v>
      </c>
      <c r="J23" s="6">
        <v>39846</v>
      </c>
      <c r="K23" s="93" t="s">
        <v>59</v>
      </c>
      <c r="L23" s="49">
        <v>214584.91</v>
      </c>
      <c r="M23" s="10"/>
      <c r="N23" s="71">
        <v>2</v>
      </c>
      <c r="O23" s="49">
        <v>209840.69999999998</v>
      </c>
      <c r="P23" s="49" t="s">
        <v>139</v>
      </c>
      <c r="Q23" s="53"/>
      <c r="R23" s="49">
        <v>209840.69999999998</v>
      </c>
      <c r="S23" s="71">
        <v>1</v>
      </c>
      <c r="T23" s="8" t="s">
        <v>62</v>
      </c>
      <c r="U23" s="6">
        <v>40366</v>
      </c>
      <c r="V23" s="10">
        <v>209840.7</v>
      </c>
      <c r="W23" s="7" t="s">
        <v>139</v>
      </c>
      <c r="X23" s="165"/>
      <c r="Y23" s="161" t="s">
        <v>242</v>
      </c>
      <c r="Z23" s="124" t="s">
        <v>250</v>
      </c>
      <c r="AA23" s="124"/>
    </row>
    <row r="24" spans="1:27" s="3" customFormat="1" ht="56.25" customHeight="1">
      <c r="B24" s="169" t="s">
        <v>15</v>
      </c>
      <c r="C24" s="87">
        <v>36469581</v>
      </c>
      <c r="D24" s="94" t="s">
        <v>64</v>
      </c>
      <c r="E24" s="5" t="s">
        <v>65</v>
      </c>
      <c r="F24" s="65" t="s">
        <v>281</v>
      </c>
      <c r="G24" s="18" t="s">
        <v>82</v>
      </c>
      <c r="H24" s="7">
        <v>41347</v>
      </c>
      <c r="I24" s="7" t="s">
        <v>66</v>
      </c>
      <c r="J24" s="6">
        <v>41744</v>
      </c>
      <c r="K24" s="92" t="s">
        <v>63</v>
      </c>
      <c r="L24" s="49">
        <v>1500</v>
      </c>
      <c r="M24" s="10"/>
      <c r="N24" s="71">
        <v>1</v>
      </c>
      <c r="O24" s="49">
        <v>1500</v>
      </c>
      <c r="P24" s="49" t="s">
        <v>139</v>
      </c>
      <c r="Q24" s="53"/>
      <c r="R24" s="49">
        <v>1500</v>
      </c>
      <c r="S24" s="71">
        <v>1</v>
      </c>
      <c r="T24" s="8">
        <v>41990</v>
      </c>
      <c r="U24" s="6">
        <v>41990</v>
      </c>
      <c r="V24" s="10">
        <v>1500</v>
      </c>
      <c r="W24" s="7" t="s">
        <v>139</v>
      </c>
      <c r="X24" s="165"/>
      <c r="Y24" s="161" t="s">
        <v>242</v>
      </c>
      <c r="Z24" s="124" t="s">
        <v>250</v>
      </c>
      <c r="AA24" s="124"/>
    </row>
    <row r="25" spans="1:27" s="3" customFormat="1" ht="30" customHeight="1">
      <c r="B25" s="169" t="s">
        <v>15</v>
      </c>
      <c r="C25" s="87">
        <v>36469581</v>
      </c>
      <c r="D25" s="13" t="s">
        <v>68</v>
      </c>
      <c r="E25" s="5" t="s">
        <v>65</v>
      </c>
      <c r="F25" s="65" t="s">
        <v>281</v>
      </c>
      <c r="G25" s="18" t="s">
        <v>82</v>
      </c>
      <c r="H25" s="7">
        <v>39639</v>
      </c>
      <c r="I25" s="7" t="s">
        <v>69</v>
      </c>
      <c r="J25" s="6">
        <v>40233</v>
      </c>
      <c r="K25" s="61" t="s">
        <v>67</v>
      </c>
      <c r="L25" s="49">
        <v>1500</v>
      </c>
      <c r="M25" s="10"/>
      <c r="N25" s="71">
        <v>1</v>
      </c>
      <c r="O25" s="49">
        <v>1500</v>
      </c>
      <c r="P25" s="49" t="s">
        <v>139</v>
      </c>
      <c r="Q25" s="53"/>
      <c r="R25" s="49">
        <v>1500</v>
      </c>
      <c r="S25" s="71">
        <v>1</v>
      </c>
      <c r="T25" s="8">
        <v>40736</v>
      </c>
      <c r="U25" s="6">
        <v>40736</v>
      </c>
      <c r="V25" s="10">
        <v>1500</v>
      </c>
      <c r="W25" s="20" t="s">
        <v>139</v>
      </c>
      <c r="X25" s="165"/>
      <c r="Y25" s="161" t="s">
        <v>242</v>
      </c>
      <c r="Z25" s="124" t="s">
        <v>250</v>
      </c>
      <c r="AA25" s="124"/>
    </row>
    <row r="26" spans="1:27" s="3" customFormat="1" ht="30" customHeight="1">
      <c r="B26" s="162" t="s">
        <v>71</v>
      </c>
      <c r="C26" s="72">
        <v>36469581</v>
      </c>
      <c r="D26" s="13" t="s">
        <v>72</v>
      </c>
      <c r="E26" s="5" t="s">
        <v>37</v>
      </c>
      <c r="F26" s="88" t="s">
        <v>278</v>
      </c>
      <c r="G26" s="18" t="s">
        <v>91</v>
      </c>
      <c r="H26" s="7">
        <v>42310</v>
      </c>
      <c r="I26" s="7" t="s">
        <v>70</v>
      </c>
      <c r="J26" s="6">
        <v>42900</v>
      </c>
      <c r="K26" s="15" t="s">
        <v>70</v>
      </c>
      <c r="L26" s="49">
        <v>59946.96</v>
      </c>
      <c r="M26" s="10"/>
      <c r="N26" s="125"/>
      <c r="O26" s="69"/>
      <c r="P26" s="69"/>
      <c r="Q26" s="76"/>
      <c r="R26" s="51"/>
      <c r="S26" s="21"/>
      <c r="T26" s="20" t="s">
        <v>289</v>
      </c>
      <c r="U26" s="20" t="s">
        <v>289</v>
      </c>
      <c r="V26" s="125"/>
      <c r="W26" s="20" t="s">
        <v>139</v>
      </c>
      <c r="X26" s="165"/>
      <c r="Y26" s="161" t="s">
        <v>242</v>
      </c>
      <c r="Z26" s="124" t="s">
        <v>250</v>
      </c>
      <c r="AA26" s="124"/>
    </row>
    <row r="27" spans="1:27" s="3" customFormat="1" ht="30" customHeight="1">
      <c r="B27" s="162" t="s">
        <v>71</v>
      </c>
      <c r="C27" s="72">
        <v>36469581</v>
      </c>
      <c r="D27" s="13" t="s">
        <v>74</v>
      </c>
      <c r="E27" s="5" t="s">
        <v>37</v>
      </c>
      <c r="F27" s="88" t="s">
        <v>278</v>
      </c>
      <c r="G27" s="18" t="s">
        <v>91</v>
      </c>
      <c r="H27" s="7">
        <v>42310</v>
      </c>
      <c r="I27" s="7" t="s">
        <v>73</v>
      </c>
      <c r="J27" s="6">
        <v>43034</v>
      </c>
      <c r="K27" s="15" t="s">
        <v>73</v>
      </c>
      <c r="L27" s="49">
        <v>59960</v>
      </c>
      <c r="M27" s="10"/>
      <c r="N27" s="125"/>
      <c r="O27" s="69"/>
      <c r="P27" s="69"/>
      <c r="Q27" s="76"/>
      <c r="R27" s="51"/>
      <c r="S27" s="21"/>
      <c r="T27" s="20" t="s">
        <v>289</v>
      </c>
      <c r="U27" s="20" t="s">
        <v>289</v>
      </c>
      <c r="V27" s="125"/>
      <c r="W27" s="20" t="s">
        <v>139</v>
      </c>
      <c r="X27" s="165"/>
      <c r="Y27" s="161" t="s">
        <v>242</v>
      </c>
      <c r="Z27" s="124" t="s">
        <v>250</v>
      </c>
      <c r="AA27" s="124"/>
    </row>
    <row r="28" spans="1:27" s="3" customFormat="1" ht="5.0999999999999996" customHeight="1">
      <c r="B28" s="204"/>
      <c r="C28" s="224"/>
      <c r="D28" s="206"/>
      <c r="E28" s="205"/>
      <c r="F28" s="225"/>
      <c r="G28" s="208"/>
      <c r="H28" s="213"/>
      <c r="I28" s="213"/>
      <c r="J28" s="209"/>
      <c r="K28" s="14"/>
      <c r="L28" s="217"/>
      <c r="M28" s="11"/>
      <c r="N28" s="123"/>
      <c r="O28" s="222"/>
      <c r="P28" s="222"/>
      <c r="Q28" s="79"/>
      <c r="R28" s="56"/>
      <c r="S28" s="34"/>
      <c r="T28" s="223"/>
      <c r="U28" s="35"/>
      <c r="V28" s="123"/>
      <c r="W28" s="223"/>
      <c r="X28" s="218"/>
      <c r="Y28" s="160"/>
      <c r="Z28" s="116"/>
      <c r="AA28" s="116"/>
    </row>
    <row r="29" spans="1:27" s="3" customFormat="1" ht="38.25" customHeight="1">
      <c r="A29" s="3">
        <v>7</v>
      </c>
      <c r="B29" s="162" t="s">
        <v>78</v>
      </c>
      <c r="C29" s="72">
        <v>36465453</v>
      </c>
      <c r="D29" s="13" t="s">
        <v>77</v>
      </c>
      <c r="E29" s="5" t="s">
        <v>24</v>
      </c>
      <c r="F29" s="88" t="s">
        <v>287</v>
      </c>
      <c r="G29" s="18" t="s">
        <v>75</v>
      </c>
      <c r="H29" s="7">
        <v>38457</v>
      </c>
      <c r="I29" s="7" t="s">
        <v>139</v>
      </c>
      <c r="J29" s="6" t="s">
        <v>139</v>
      </c>
      <c r="K29" s="15" t="s">
        <v>76</v>
      </c>
      <c r="L29" s="49"/>
      <c r="M29" s="10"/>
      <c r="N29" s="125"/>
      <c r="O29" s="69"/>
      <c r="P29" s="69"/>
      <c r="Q29" s="76"/>
      <c r="R29" s="51"/>
      <c r="S29" s="21"/>
      <c r="T29" s="20"/>
      <c r="U29" s="20"/>
      <c r="V29" s="125"/>
      <c r="W29" s="6">
        <v>38770</v>
      </c>
      <c r="X29" s="163" t="s">
        <v>86</v>
      </c>
      <c r="Y29" s="161" t="s">
        <v>252</v>
      </c>
      <c r="Z29" s="124" t="s">
        <v>251</v>
      </c>
      <c r="AA29" s="124"/>
    </row>
    <row r="30" spans="1:27" s="3" customFormat="1" ht="56.25">
      <c r="B30" s="162" t="s">
        <v>81</v>
      </c>
      <c r="C30" s="72">
        <v>36465453</v>
      </c>
      <c r="D30" s="13" t="s">
        <v>80</v>
      </c>
      <c r="E30" s="5" t="s">
        <v>39</v>
      </c>
      <c r="F30" s="88" t="s">
        <v>286</v>
      </c>
      <c r="G30" s="4" t="s">
        <v>131</v>
      </c>
      <c r="H30" s="7">
        <v>38422</v>
      </c>
      <c r="I30" s="7">
        <v>303</v>
      </c>
      <c r="J30" s="6">
        <v>38643</v>
      </c>
      <c r="K30" s="15" t="s">
        <v>79</v>
      </c>
      <c r="L30" s="53">
        <v>7104709.0999999996</v>
      </c>
      <c r="M30" s="12"/>
      <c r="N30" s="71">
        <v>5</v>
      </c>
      <c r="O30" s="51">
        <v>47085.36</v>
      </c>
      <c r="P30" s="54">
        <v>5682917.2800000003</v>
      </c>
      <c r="Q30" s="53">
        <v>7101410.8353599999</v>
      </c>
      <c r="R30" s="49">
        <f>Tabuľka1[[#This Row],[Výška platby celkom v SKK]]/30.126</f>
        <v>235723.65516032663</v>
      </c>
      <c r="S30" s="71">
        <v>1</v>
      </c>
      <c r="T30" s="8" t="s">
        <v>312</v>
      </c>
      <c r="U30" s="6">
        <v>40158</v>
      </c>
      <c r="V30" s="12">
        <v>7101410.8353599999</v>
      </c>
      <c r="W30" s="20" t="s">
        <v>139</v>
      </c>
      <c r="X30" s="165"/>
      <c r="Y30" s="161" t="s">
        <v>252</v>
      </c>
      <c r="Z30" s="124" t="s">
        <v>251</v>
      </c>
      <c r="AA30" s="124"/>
    </row>
    <row r="31" spans="1:27" s="3" customFormat="1" ht="75" customHeight="1">
      <c r="B31" s="162" t="s">
        <v>85</v>
      </c>
      <c r="C31" s="72">
        <v>36465453</v>
      </c>
      <c r="D31" s="13" t="s">
        <v>84</v>
      </c>
      <c r="E31" s="5" t="s">
        <v>24</v>
      </c>
      <c r="F31" s="4" t="s">
        <v>279</v>
      </c>
      <c r="G31" s="18" t="s">
        <v>82</v>
      </c>
      <c r="H31" s="7">
        <v>39560</v>
      </c>
      <c r="I31" s="7" t="s">
        <v>139</v>
      </c>
      <c r="J31" s="6" t="s">
        <v>139</v>
      </c>
      <c r="K31" s="15" t="s">
        <v>83</v>
      </c>
      <c r="L31" s="49"/>
      <c r="M31" s="10"/>
      <c r="N31" s="125"/>
      <c r="O31" s="69"/>
      <c r="P31" s="69"/>
      <c r="Q31" s="76"/>
      <c r="R31" s="51"/>
      <c r="S31" s="21"/>
      <c r="T31" s="20"/>
      <c r="U31" s="20"/>
      <c r="V31" s="125"/>
      <c r="W31" s="6">
        <v>40042</v>
      </c>
      <c r="X31" s="163" t="s">
        <v>86</v>
      </c>
      <c r="Y31" s="161" t="s">
        <v>252</v>
      </c>
      <c r="Z31" s="124" t="s">
        <v>251</v>
      </c>
      <c r="AA31" s="124"/>
    </row>
    <row r="32" spans="1:27" s="3" customFormat="1" ht="75" customHeight="1">
      <c r="B32" s="162" t="s">
        <v>89</v>
      </c>
      <c r="C32" s="72">
        <v>36465453</v>
      </c>
      <c r="D32" s="13" t="s">
        <v>88</v>
      </c>
      <c r="E32" s="5" t="s">
        <v>24</v>
      </c>
      <c r="F32" s="4" t="s">
        <v>279</v>
      </c>
      <c r="G32" s="18" t="s">
        <v>82</v>
      </c>
      <c r="H32" s="7">
        <v>40085</v>
      </c>
      <c r="I32" s="7" t="s">
        <v>90</v>
      </c>
      <c r="J32" s="6">
        <v>40681</v>
      </c>
      <c r="K32" s="15" t="s">
        <v>87</v>
      </c>
      <c r="L32" s="49">
        <v>35652.019999999997</v>
      </c>
      <c r="M32" s="10"/>
      <c r="N32" s="71">
        <v>1</v>
      </c>
      <c r="O32" s="49">
        <v>35652.019999999997</v>
      </c>
      <c r="P32" s="49" t="s">
        <v>139</v>
      </c>
      <c r="Q32" s="53"/>
      <c r="R32" s="49">
        <v>35652.019999999997</v>
      </c>
      <c r="S32" s="71">
        <v>1</v>
      </c>
      <c r="T32" s="8">
        <v>41185</v>
      </c>
      <c r="U32" s="6">
        <v>41185</v>
      </c>
      <c r="V32" s="10">
        <v>35652.019999999997</v>
      </c>
      <c r="W32" s="20" t="s">
        <v>139</v>
      </c>
      <c r="X32" s="165"/>
      <c r="Y32" s="161" t="s">
        <v>252</v>
      </c>
      <c r="Z32" s="124" t="s">
        <v>251</v>
      </c>
      <c r="AA32" s="124"/>
    </row>
    <row r="33" spans="1:27" s="3" customFormat="1" ht="75" customHeight="1">
      <c r="B33" s="162" t="s">
        <v>85</v>
      </c>
      <c r="C33" s="72">
        <v>36465453</v>
      </c>
      <c r="D33" s="13" t="s">
        <v>93</v>
      </c>
      <c r="E33" s="5" t="s">
        <v>37</v>
      </c>
      <c r="F33" s="88" t="s">
        <v>278</v>
      </c>
      <c r="G33" s="18" t="s">
        <v>91</v>
      </c>
      <c r="H33" s="7">
        <v>42311</v>
      </c>
      <c r="I33" s="7" t="s">
        <v>139</v>
      </c>
      <c r="J33" s="6" t="s">
        <v>139</v>
      </c>
      <c r="K33" s="15" t="s">
        <v>92</v>
      </c>
      <c r="L33" s="49"/>
      <c r="M33" s="10"/>
      <c r="N33" s="125"/>
      <c r="O33" s="69"/>
      <c r="P33" s="69"/>
      <c r="Q33" s="76"/>
      <c r="R33" s="51"/>
      <c r="S33" s="21"/>
      <c r="T33" s="20"/>
      <c r="U33" s="20"/>
      <c r="V33" s="125"/>
      <c r="W33" s="6">
        <v>42793</v>
      </c>
      <c r="X33" s="163" t="s">
        <v>94</v>
      </c>
      <c r="Y33" s="161" t="s">
        <v>252</v>
      </c>
      <c r="Z33" s="124" t="s">
        <v>251</v>
      </c>
      <c r="AA33" s="124"/>
    </row>
    <row r="34" spans="1:27" s="3" customFormat="1" ht="5.0999999999999996" customHeight="1">
      <c r="B34" s="204"/>
      <c r="C34" s="224"/>
      <c r="D34" s="206"/>
      <c r="E34" s="205"/>
      <c r="F34" s="225"/>
      <c r="G34" s="208"/>
      <c r="H34" s="213"/>
      <c r="I34" s="213"/>
      <c r="J34" s="209"/>
      <c r="K34" s="14"/>
      <c r="L34" s="217"/>
      <c r="M34" s="11"/>
      <c r="N34" s="123"/>
      <c r="O34" s="222"/>
      <c r="P34" s="222"/>
      <c r="Q34" s="79"/>
      <c r="R34" s="56"/>
      <c r="S34" s="34"/>
      <c r="T34" s="223"/>
      <c r="U34" s="35"/>
      <c r="V34" s="123"/>
      <c r="W34" s="223"/>
      <c r="X34" s="218"/>
      <c r="Y34" s="160"/>
      <c r="Z34" s="116"/>
      <c r="AA34" s="116"/>
    </row>
    <row r="35" spans="1:27" s="3" customFormat="1" ht="75" customHeight="1">
      <c r="A35" s="3">
        <v>8</v>
      </c>
      <c r="B35" s="162" t="s">
        <v>97</v>
      </c>
      <c r="C35" s="5">
        <v>36583880</v>
      </c>
      <c r="D35" s="90" t="s">
        <v>96</v>
      </c>
      <c r="E35" s="5" t="s">
        <v>24</v>
      </c>
      <c r="F35" s="4" t="s">
        <v>279</v>
      </c>
      <c r="G35" s="4" t="s">
        <v>82</v>
      </c>
      <c r="H35" s="7">
        <v>39567</v>
      </c>
      <c r="I35" s="7" t="s">
        <v>139</v>
      </c>
      <c r="J35" s="6" t="s">
        <v>139</v>
      </c>
      <c r="K35" s="15" t="s">
        <v>95</v>
      </c>
      <c r="L35" s="141"/>
      <c r="M35" s="16"/>
      <c r="N35" s="125"/>
      <c r="O35" s="69"/>
      <c r="P35" s="69"/>
      <c r="Q35" s="76"/>
      <c r="R35" s="51"/>
      <c r="S35" s="21"/>
      <c r="T35" s="20"/>
      <c r="U35" s="20"/>
      <c r="V35" s="125"/>
      <c r="W35" s="6">
        <v>39798</v>
      </c>
      <c r="X35" s="163" t="s">
        <v>86</v>
      </c>
      <c r="Y35" s="155" t="s">
        <v>235</v>
      </c>
      <c r="Z35" s="124" t="s">
        <v>253</v>
      </c>
      <c r="AA35" s="113" t="s">
        <v>254</v>
      </c>
    </row>
    <row r="36" spans="1:27" s="3" customFormat="1" ht="37.5" customHeight="1">
      <c r="B36" s="162" t="s">
        <v>99</v>
      </c>
      <c r="C36" s="5">
        <v>36583880</v>
      </c>
      <c r="D36" s="90" t="s">
        <v>96</v>
      </c>
      <c r="E36" s="5" t="s">
        <v>24</v>
      </c>
      <c r="F36" s="4" t="s">
        <v>279</v>
      </c>
      <c r="G36" s="4" t="s">
        <v>82</v>
      </c>
      <c r="H36" s="7">
        <v>40085</v>
      </c>
      <c r="I36" s="7" t="s">
        <v>139</v>
      </c>
      <c r="J36" s="6" t="s">
        <v>139</v>
      </c>
      <c r="K36" s="15" t="s">
        <v>98</v>
      </c>
      <c r="L36" s="141"/>
      <c r="M36" s="16"/>
      <c r="N36" s="125"/>
      <c r="O36" s="69"/>
      <c r="P36" s="69"/>
      <c r="Q36" s="76"/>
      <c r="R36" s="51"/>
      <c r="S36" s="21"/>
      <c r="T36" s="20"/>
      <c r="U36" s="20"/>
      <c r="V36" s="125"/>
      <c r="W36" s="6">
        <v>40751</v>
      </c>
      <c r="X36" s="163" t="s">
        <v>86</v>
      </c>
      <c r="Y36" s="155" t="s">
        <v>235</v>
      </c>
      <c r="Z36" s="124" t="s">
        <v>253</v>
      </c>
      <c r="AA36" s="113" t="s">
        <v>254</v>
      </c>
    </row>
    <row r="37" spans="1:27" s="3" customFormat="1" ht="5.0999999999999996" customHeight="1">
      <c r="B37" s="204"/>
      <c r="C37" s="205"/>
      <c r="D37" s="219"/>
      <c r="E37" s="205"/>
      <c r="F37" s="207"/>
      <c r="G37" s="207"/>
      <c r="H37" s="213"/>
      <c r="I37" s="213"/>
      <c r="J37" s="209"/>
      <c r="K37" s="14"/>
      <c r="L37" s="217"/>
      <c r="M37" s="11"/>
      <c r="N37" s="123"/>
      <c r="O37" s="222"/>
      <c r="P37" s="222"/>
      <c r="Q37" s="79"/>
      <c r="R37" s="56"/>
      <c r="S37" s="34"/>
      <c r="T37" s="223"/>
      <c r="U37" s="35"/>
      <c r="V37" s="123"/>
      <c r="W37" s="223"/>
      <c r="X37" s="218"/>
      <c r="Y37" s="160"/>
      <c r="Z37" s="116"/>
      <c r="AA37" s="116"/>
    </row>
    <row r="38" spans="1:27" s="3" customFormat="1" ht="54.75" customHeight="1">
      <c r="A38" s="3">
        <v>9</v>
      </c>
      <c r="B38" s="162" t="s">
        <v>100</v>
      </c>
      <c r="C38" s="5">
        <v>36208621</v>
      </c>
      <c r="D38" s="90" t="s">
        <v>102</v>
      </c>
      <c r="E38" s="5">
        <v>1</v>
      </c>
      <c r="F38" s="5" t="s">
        <v>287</v>
      </c>
      <c r="G38" s="18" t="s">
        <v>101</v>
      </c>
      <c r="H38" s="7">
        <v>37971</v>
      </c>
      <c r="I38" s="7" t="s">
        <v>139</v>
      </c>
      <c r="J38" s="6" t="s">
        <v>139</v>
      </c>
      <c r="K38" s="18" t="s">
        <v>228</v>
      </c>
      <c r="L38" s="140"/>
      <c r="M38" s="126"/>
      <c r="N38" s="125"/>
      <c r="O38" s="69"/>
      <c r="P38" s="69"/>
      <c r="Q38" s="76"/>
      <c r="R38" s="51"/>
      <c r="S38" s="21"/>
      <c r="T38" s="20"/>
      <c r="U38" s="20"/>
      <c r="V38" s="125"/>
      <c r="W38" s="6">
        <v>39062</v>
      </c>
      <c r="X38" s="163" t="s">
        <v>221</v>
      </c>
      <c r="Y38" s="161" t="s">
        <v>255</v>
      </c>
      <c r="Z38" s="124" t="s">
        <v>256</v>
      </c>
      <c r="AA38" s="124"/>
    </row>
    <row r="39" spans="1:27" s="3" customFormat="1" ht="35.25" customHeight="1">
      <c r="B39" s="162" t="s">
        <v>100</v>
      </c>
      <c r="C39" s="5">
        <v>36208621</v>
      </c>
      <c r="D39" s="90" t="s">
        <v>103</v>
      </c>
      <c r="E39" s="5" t="s">
        <v>24</v>
      </c>
      <c r="F39" s="88" t="s">
        <v>287</v>
      </c>
      <c r="G39" s="18" t="s">
        <v>75</v>
      </c>
      <c r="H39" s="7">
        <v>38455</v>
      </c>
      <c r="I39" s="7" t="s">
        <v>139</v>
      </c>
      <c r="J39" s="6" t="s">
        <v>139</v>
      </c>
      <c r="K39" s="72">
        <v>11310101926</v>
      </c>
      <c r="L39" s="140"/>
      <c r="M39" s="126"/>
      <c r="N39" s="125"/>
      <c r="O39" s="69"/>
      <c r="P39" s="69"/>
      <c r="Q39" s="76"/>
      <c r="R39" s="51"/>
      <c r="S39" s="21"/>
      <c r="T39" s="20"/>
      <c r="U39" s="20"/>
      <c r="V39" s="125"/>
      <c r="W39" s="6">
        <v>38972</v>
      </c>
      <c r="X39" s="163" t="s">
        <v>86</v>
      </c>
      <c r="Y39" s="161" t="s">
        <v>255</v>
      </c>
      <c r="Z39" s="124" t="s">
        <v>256</v>
      </c>
      <c r="AA39" s="124"/>
    </row>
    <row r="40" spans="1:27" s="3" customFormat="1" ht="45">
      <c r="B40" s="168" t="s">
        <v>105</v>
      </c>
      <c r="C40" s="5">
        <v>36208621</v>
      </c>
      <c r="D40" s="86" t="s">
        <v>104</v>
      </c>
      <c r="E40" s="5" t="s">
        <v>39</v>
      </c>
      <c r="F40" s="88" t="s">
        <v>286</v>
      </c>
      <c r="G40" s="4" t="s">
        <v>131</v>
      </c>
      <c r="H40" s="7">
        <v>38426</v>
      </c>
      <c r="I40" s="7">
        <v>526</v>
      </c>
      <c r="J40" s="6">
        <v>38660</v>
      </c>
      <c r="K40" s="118" t="s">
        <v>106</v>
      </c>
      <c r="L40" s="53">
        <v>6556620</v>
      </c>
      <c r="M40" s="12"/>
      <c r="N40" s="71">
        <v>4</v>
      </c>
      <c r="O40" s="51">
        <v>35937.990000000005</v>
      </c>
      <c r="P40" s="54">
        <v>2498700</v>
      </c>
      <c r="Q40" s="53">
        <v>3581367.88674</v>
      </c>
      <c r="R40" s="49">
        <f>Tabuľka1[[#This Row],[Výška platby celkom v SKK]]/30.126</f>
        <v>118879.6350906194</v>
      </c>
      <c r="S40" s="71">
        <v>1</v>
      </c>
      <c r="T40" s="8" t="s">
        <v>313</v>
      </c>
      <c r="U40" s="6">
        <v>40249</v>
      </c>
      <c r="V40" s="12">
        <v>3581367.88674</v>
      </c>
      <c r="W40" s="6" t="s">
        <v>139</v>
      </c>
      <c r="X40" s="163"/>
      <c r="Y40" s="161" t="s">
        <v>255</v>
      </c>
      <c r="Z40" s="124" t="s">
        <v>256</v>
      </c>
      <c r="AA40" s="124"/>
    </row>
    <row r="41" spans="1:27" s="3" customFormat="1" ht="22.5">
      <c r="B41" s="168" t="s">
        <v>105</v>
      </c>
      <c r="C41" s="5">
        <v>36208621</v>
      </c>
      <c r="D41" s="86" t="s">
        <v>108</v>
      </c>
      <c r="E41" s="5" t="s">
        <v>65</v>
      </c>
      <c r="F41" s="65" t="s">
        <v>281</v>
      </c>
      <c r="G41" s="4" t="s">
        <v>82</v>
      </c>
      <c r="H41" s="7">
        <v>39730</v>
      </c>
      <c r="I41" s="7" t="s">
        <v>109</v>
      </c>
      <c r="J41" s="6">
        <v>40235</v>
      </c>
      <c r="K41" s="72" t="s">
        <v>107</v>
      </c>
      <c r="L41" s="49">
        <v>1500</v>
      </c>
      <c r="M41" s="10"/>
      <c r="N41" s="125"/>
      <c r="O41" s="69"/>
      <c r="P41" s="69"/>
      <c r="Q41" s="76"/>
      <c r="R41" s="51"/>
      <c r="S41" s="21"/>
      <c r="T41" s="20"/>
      <c r="U41" s="20"/>
      <c r="V41" s="125"/>
      <c r="W41" s="7">
        <v>41108</v>
      </c>
      <c r="X41" s="163" t="s">
        <v>296</v>
      </c>
      <c r="Y41" s="161" t="s">
        <v>255</v>
      </c>
      <c r="Z41" s="124" t="s">
        <v>256</v>
      </c>
      <c r="AA41" s="124"/>
    </row>
    <row r="42" spans="1:27" s="3" customFormat="1" ht="33.75" customHeight="1">
      <c r="B42" s="166" t="s">
        <v>100</v>
      </c>
      <c r="C42" s="5">
        <v>36208621</v>
      </c>
      <c r="D42" s="13" t="s">
        <v>111</v>
      </c>
      <c r="E42" s="5" t="s">
        <v>24</v>
      </c>
      <c r="F42" s="4" t="s">
        <v>279</v>
      </c>
      <c r="G42" s="4" t="s">
        <v>82</v>
      </c>
      <c r="H42" s="7">
        <v>39566</v>
      </c>
      <c r="I42" s="7" t="s">
        <v>112</v>
      </c>
      <c r="J42" s="6">
        <v>39846</v>
      </c>
      <c r="K42" s="93" t="s">
        <v>110</v>
      </c>
      <c r="L42" s="49">
        <v>506571.83</v>
      </c>
      <c r="M42" s="10"/>
      <c r="N42" s="71">
        <v>1</v>
      </c>
      <c r="O42" s="49">
        <v>496173.62</v>
      </c>
      <c r="P42" s="49" t="s">
        <v>139</v>
      </c>
      <c r="Q42" s="53"/>
      <c r="R42" s="49">
        <v>496173.62</v>
      </c>
      <c r="S42" s="71">
        <v>1</v>
      </c>
      <c r="T42" s="8">
        <v>40106</v>
      </c>
      <c r="U42" s="6">
        <v>40106</v>
      </c>
      <c r="V42" s="10">
        <v>496173.62</v>
      </c>
      <c r="W42" s="7" t="s">
        <v>139</v>
      </c>
      <c r="X42" s="163"/>
      <c r="Y42" s="161" t="s">
        <v>255</v>
      </c>
      <c r="Z42" s="124" t="s">
        <v>256</v>
      </c>
      <c r="AA42" s="124"/>
    </row>
    <row r="43" spans="1:27" s="3" customFormat="1" ht="30" customHeight="1">
      <c r="B43" s="162" t="s">
        <v>100</v>
      </c>
      <c r="C43" s="82">
        <v>36208621</v>
      </c>
      <c r="D43" s="89" t="s">
        <v>114</v>
      </c>
      <c r="E43" s="5" t="s">
        <v>37</v>
      </c>
      <c r="F43" s="88" t="s">
        <v>278</v>
      </c>
      <c r="G43" s="18" t="s">
        <v>91</v>
      </c>
      <c r="H43" s="7">
        <v>42306</v>
      </c>
      <c r="I43" s="7" t="s">
        <v>113</v>
      </c>
      <c r="J43" s="6">
        <v>43024</v>
      </c>
      <c r="K43" s="15" t="s">
        <v>113</v>
      </c>
      <c r="L43" s="49">
        <v>179422.23</v>
      </c>
      <c r="M43" s="10"/>
      <c r="N43" s="71"/>
      <c r="O43" s="49"/>
      <c r="P43" s="49"/>
      <c r="Q43" s="53"/>
      <c r="R43" s="49"/>
      <c r="S43" s="71"/>
      <c r="T43" s="8"/>
      <c r="U43" s="6" t="s">
        <v>289</v>
      </c>
      <c r="V43" s="10"/>
      <c r="W43" s="7" t="s">
        <v>139</v>
      </c>
      <c r="X43" s="163"/>
      <c r="Y43" s="161" t="s">
        <v>255</v>
      </c>
      <c r="Z43" s="124" t="s">
        <v>256</v>
      </c>
      <c r="AA43" s="124"/>
    </row>
    <row r="44" spans="1:27" s="3" customFormat="1" ht="5.0999999999999996" customHeight="1">
      <c r="B44" s="204"/>
      <c r="C44" s="216"/>
      <c r="D44" s="219"/>
      <c r="E44" s="205"/>
      <c r="F44" s="208"/>
      <c r="G44" s="208"/>
      <c r="H44" s="213"/>
      <c r="I44" s="213"/>
      <c r="J44" s="209"/>
      <c r="K44" s="14"/>
      <c r="L44" s="217"/>
      <c r="M44" s="11"/>
      <c r="N44" s="38"/>
      <c r="O44" s="217"/>
      <c r="P44" s="217"/>
      <c r="Q44" s="58"/>
      <c r="R44" s="50"/>
      <c r="S44" s="38"/>
      <c r="T44" s="210"/>
      <c r="U44" s="9"/>
      <c r="V44" s="11"/>
      <c r="W44" s="213"/>
      <c r="X44" s="214"/>
      <c r="Y44" s="160"/>
      <c r="Z44" s="116"/>
      <c r="AA44" s="116"/>
    </row>
    <row r="45" spans="1:27" s="3" customFormat="1" ht="30" customHeight="1">
      <c r="A45" s="3">
        <v>10</v>
      </c>
      <c r="B45" s="162" t="s">
        <v>16</v>
      </c>
      <c r="C45" s="5">
        <v>36487040</v>
      </c>
      <c r="D45" s="89" t="s">
        <v>116</v>
      </c>
      <c r="E45" s="5" t="s">
        <v>37</v>
      </c>
      <c r="F45" s="88" t="s">
        <v>278</v>
      </c>
      <c r="G45" s="4" t="s">
        <v>91</v>
      </c>
      <c r="H45" s="7">
        <v>42311</v>
      </c>
      <c r="I45" s="7" t="s">
        <v>139</v>
      </c>
      <c r="J45" s="20" t="s">
        <v>139</v>
      </c>
      <c r="K45" s="71" t="s">
        <v>115</v>
      </c>
      <c r="L45" s="51"/>
      <c r="M45" s="24"/>
      <c r="N45" s="23"/>
      <c r="O45" s="51"/>
      <c r="P45" s="51"/>
      <c r="Q45" s="54"/>
      <c r="R45" s="51"/>
      <c r="S45" s="21"/>
      <c r="T45" s="20"/>
      <c r="U45" s="20"/>
      <c r="V45" s="24"/>
      <c r="W45" s="8">
        <v>42793</v>
      </c>
      <c r="X45" s="170" t="s">
        <v>94</v>
      </c>
      <c r="Y45" s="155" t="s">
        <v>242</v>
      </c>
      <c r="Z45" s="113" t="s">
        <v>257</v>
      </c>
      <c r="AA45" s="113" t="s">
        <v>258</v>
      </c>
    </row>
    <row r="46" spans="1:27" s="3" customFormat="1" ht="78.75">
      <c r="B46" s="162" t="s">
        <v>119</v>
      </c>
      <c r="C46" s="5">
        <v>36487040</v>
      </c>
      <c r="D46" s="89" t="s">
        <v>118</v>
      </c>
      <c r="E46" s="5" t="s">
        <v>24</v>
      </c>
      <c r="F46" s="4" t="s">
        <v>279</v>
      </c>
      <c r="G46" s="4" t="s">
        <v>82</v>
      </c>
      <c r="H46" s="7">
        <v>39567</v>
      </c>
      <c r="I46" s="7" t="s">
        <v>120</v>
      </c>
      <c r="J46" s="20">
        <v>39878</v>
      </c>
      <c r="K46" s="71" t="s">
        <v>117</v>
      </c>
      <c r="L46" s="51">
        <v>1180661.3600000001</v>
      </c>
      <c r="M46" s="24"/>
      <c r="N46" s="23">
        <v>3</v>
      </c>
      <c r="O46" s="51">
        <v>1166010.74</v>
      </c>
      <c r="P46" s="51" t="s">
        <v>139</v>
      </c>
      <c r="Q46" s="54"/>
      <c r="R46" s="51">
        <v>1166010.74</v>
      </c>
      <c r="S46" s="21">
        <v>1</v>
      </c>
      <c r="T46" s="25" t="s">
        <v>121</v>
      </c>
      <c r="U46" s="20">
        <v>41032</v>
      </c>
      <c r="V46" s="24">
        <v>1166010.74</v>
      </c>
      <c r="W46" s="8" t="s">
        <v>139</v>
      </c>
      <c r="X46" s="170"/>
      <c r="Y46" s="155" t="s">
        <v>242</v>
      </c>
      <c r="Z46" s="113" t="s">
        <v>257</v>
      </c>
      <c r="AA46" s="113" t="s">
        <v>258</v>
      </c>
    </row>
    <row r="47" spans="1:27" s="3" customFormat="1" ht="34.5" customHeight="1">
      <c r="B47" s="162" t="s">
        <v>119</v>
      </c>
      <c r="C47" s="5">
        <v>36487040</v>
      </c>
      <c r="D47" s="89" t="s">
        <v>123</v>
      </c>
      <c r="E47" s="5" t="s">
        <v>24</v>
      </c>
      <c r="F47" s="4" t="s">
        <v>279</v>
      </c>
      <c r="G47" s="4" t="s">
        <v>82</v>
      </c>
      <c r="H47" s="7">
        <v>40086</v>
      </c>
      <c r="I47" s="7" t="s">
        <v>139</v>
      </c>
      <c r="J47" s="20" t="s">
        <v>139</v>
      </c>
      <c r="K47" s="71" t="s">
        <v>122</v>
      </c>
      <c r="L47" s="51"/>
      <c r="M47" s="24"/>
      <c r="N47" s="23"/>
      <c r="O47" s="51"/>
      <c r="P47" s="51"/>
      <c r="Q47" s="54"/>
      <c r="R47" s="51"/>
      <c r="S47" s="21"/>
      <c r="T47" s="20"/>
      <c r="U47" s="20"/>
      <c r="V47" s="24"/>
      <c r="W47" s="8">
        <v>40763</v>
      </c>
      <c r="X47" s="163" t="s">
        <v>86</v>
      </c>
      <c r="Y47" s="155" t="s">
        <v>242</v>
      </c>
      <c r="Z47" s="113" t="s">
        <v>257</v>
      </c>
      <c r="AA47" s="113" t="s">
        <v>258</v>
      </c>
    </row>
    <row r="48" spans="1:27" s="3" customFormat="1" ht="57.75" customHeight="1">
      <c r="B48" s="162" t="s">
        <v>119</v>
      </c>
      <c r="C48" s="5">
        <v>36487040</v>
      </c>
      <c r="D48" s="90" t="s">
        <v>126</v>
      </c>
      <c r="E48" s="5" t="s">
        <v>125</v>
      </c>
      <c r="F48" s="4" t="s">
        <v>282</v>
      </c>
      <c r="G48" s="4" t="s">
        <v>82</v>
      </c>
      <c r="H48" s="7">
        <v>40291</v>
      </c>
      <c r="I48" s="7" t="s">
        <v>127</v>
      </c>
      <c r="J48" s="20">
        <v>41330</v>
      </c>
      <c r="K48" s="71" t="s">
        <v>124</v>
      </c>
      <c r="L48" s="51">
        <v>1500000</v>
      </c>
      <c r="M48" s="24"/>
      <c r="N48" s="23">
        <v>1</v>
      </c>
      <c r="O48" s="51">
        <v>1500000</v>
      </c>
      <c r="P48" s="51" t="s">
        <v>139</v>
      </c>
      <c r="Q48" s="54"/>
      <c r="R48" s="51">
        <v>1500000</v>
      </c>
      <c r="S48" s="21">
        <v>1</v>
      </c>
      <c r="T48" s="20">
        <v>41618</v>
      </c>
      <c r="U48" s="20">
        <v>41618</v>
      </c>
      <c r="V48" s="24">
        <v>1500000</v>
      </c>
      <c r="W48" s="8" t="s">
        <v>139</v>
      </c>
      <c r="X48" s="170"/>
      <c r="Y48" s="155" t="s">
        <v>242</v>
      </c>
      <c r="Z48" s="113" t="s">
        <v>257</v>
      </c>
      <c r="AA48" s="113" t="s">
        <v>258</v>
      </c>
    </row>
    <row r="49" spans="1:27" s="3" customFormat="1" ht="42" customHeight="1">
      <c r="B49" s="162" t="s">
        <v>130</v>
      </c>
      <c r="C49" s="5">
        <v>36487040</v>
      </c>
      <c r="D49" s="90" t="s">
        <v>129</v>
      </c>
      <c r="E49" s="5" t="s">
        <v>24</v>
      </c>
      <c r="F49" s="4" t="s">
        <v>279</v>
      </c>
      <c r="G49" s="4" t="s">
        <v>82</v>
      </c>
      <c r="H49" s="7">
        <v>41597</v>
      </c>
      <c r="I49" s="7" t="s">
        <v>139</v>
      </c>
      <c r="J49" s="20" t="s">
        <v>139</v>
      </c>
      <c r="K49" s="71" t="s">
        <v>128</v>
      </c>
      <c r="L49" s="51"/>
      <c r="M49" s="24"/>
      <c r="N49" s="125"/>
      <c r="O49" s="51"/>
      <c r="P49" s="51"/>
      <c r="Q49" s="54"/>
      <c r="R49" s="51"/>
      <c r="S49" s="21"/>
      <c r="T49" s="20"/>
      <c r="U49" s="20"/>
      <c r="V49" s="24"/>
      <c r="W49" s="19">
        <v>42276</v>
      </c>
      <c r="X49" s="163" t="s">
        <v>86</v>
      </c>
      <c r="Y49" s="155" t="s">
        <v>242</v>
      </c>
      <c r="Z49" s="113" t="s">
        <v>257</v>
      </c>
      <c r="AA49" s="113" t="s">
        <v>258</v>
      </c>
    </row>
    <row r="50" spans="1:27" s="3" customFormat="1" ht="60.75" customHeight="1">
      <c r="B50" s="162" t="s">
        <v>119</v>
      </c>
      <c r="C50" s="5">
        <v>36487040</v>
      </c>
      <c r="D50" s="90" t="s">
        <v>133</v>
      </c>
      <c r="E50" s="5">
        <v>5</v>
      </c>
      <c r="F50" s="4" t="s">
        <v>286</v>
      </c>
      <c r="G50" s="4" t="s">
        <v>131</v>
      </c>
      <c r="H50" s="7">
        <v>38426</v>
      </c>
      <c r="I50" s="7">
        <v>557</v>
      </c>
      <c r="J50" s="20">
        <v>38699</v>
      </c>
      <c r="K50" s="71" t="s">
        <v>132</v>
      </c>
      <c r="L50" s="54">
        <v>38888741.549999997</v>
      </c>
      <c r="M50" s="22"/>
      <c r="N50" s="23">
        <v>5</v>
      </c>
      <c r="O50" s="51">
        <v>499742.88</v>
      </c>
      <c r="P50" s="54">
        <v>23380715.399999999</v>
      </c>
      <c r="Q50" s="54">
        <v>38435969.402879998</v>
      </c>
      <c r="R50" s="51">
        <f>Tabuľka1[[#This Row],[Výška platby celkom v SKK]]/30.126</f>
        <v>1275840.4502051384</v>
      </c>
      <c r="S50" s="21">
        <v>1</v>
      </c>
      <c r="T50" s="25" t="s">
        <v>134</v>
      </c>
      <c r="U50" s="20">
        <v>40242</v>
      </c>
      <c r="V50" s="22">
        <v>38435969.402879998</v>
      </c>
      <c r="W50" s="20" t="s">
        <v>139</v>
      </c>
      <c r="X50" s="163" t="s">
        <v>300</v>
      </c>
      <c r="Y50" s="155" t="s">
        <v>242</v>
      </c>
      <c r="Z50" s="124" t="s">
        <v>257</v>
      </c>
      <c r="AA50" s="124" t="s">
        <v>258</v>
      </c>
    </row>
    <row r="51" spans="1:27" s="3" customFormat="1" ht="78.75">
      <c r="B51" s="162" t="s">
        <v>229</v>
      </c>
      <c r="C51" s="5" t="s">
        <v>230</v>
      </c>
      <c r="D51" s="90" t="s">
        <v>231</v>
      </c>
      <c r="E51" s="5">
        <v>5</v>
      </c>
      <c r="F51" s="5" t="s">
        <v>286</v>
      </c>
      <c r="G51" s="4" t="s">
        <v>131</v>
      </c>
      <c r="H51" s="7">
        <v>38749</v>
      </c>
      <c r="I51" s="7">
        <v>984</v>
      </c>
      <c r="J51" s="20">
        <v>39049</v>
      </c>
      <c r="K51" s="122">
        <v>205000040903</v>
      </c>
      <c r="L51" s="54">
        <v>54391.8</v>
      </c>
      <c r="M51" s="22"/>
      <c r="N51" s="23">
        <v>4</v>
      </c>
      <c r="O51" s="51">
        <v>1354.08</v>
      </c>
      <c r="P51" s="54">
        <v>13597.95</v>
      </c>
      <c r="Q51" s="54">
        <v>54390.964079999998</v>
      </c>
      <c r="R51" s="51">
        <f>Tabuľka1[[#This Row],[Výška platby celkom v SKK]]/30.126</f>
        <v>1805.449249153555</v>
      </c>
      <c r="S51" s="21"/>
      <c r="T51" s="25" t="s">
        <v>232</v>
      </c>
      <c r="U51" s="20">
        <v>40773</v>
      </c>
      <c r="V51" s="22">
        <v>54390.964079999998</v>
      </c>
      <c r="W51" s="20" t="s">
        <v>139</v>
      </c>
      <c r="X51" s="163" t="s">
        <v>302</v>
      </c>
      <c r="Y51" s="155" t="s">
        <v>242</v>
      </c>
      <c r="Z51" s="124" t="s">
        <v>257</v>
      </c>
      <c r="AA51" s="124" t="s">
        <v>258</v>
      </c>
    </row>
    <row r="52" spans="1:27" s="3" customFormat="1" ht="78.75">
      <c r="B52" s="162" t="s">
        <v>119</v>
      </c>
      <c r="C52" s="5">
        <v>36487040</v>
      </c>
      <c r="D52" s="89" t="s">
        <v>136</v>
      </c>
      <c r="E52" s="5" t="s">
        <v>37</v>
      </c>
      <c r="F52" s="118" t="s">
        <v>284</v>
      </c>
      <c r="G52" s="4" t="s">
        <v>131</v>
      </c>
      <c r="H52" s="7">
        <v>38779</v>
      </c>
      <c r="I52" s="7" t="s">
        <v>139</v>
      </c>
      <c r="J52" s="20" t="s">
        <v>139</v>
      </c>
      <c r="K52" s="71" t="s">
        <v>135</v>
      </c>
      <c r="L52" s="142"/>
      <c r="M52" s="128"/>
      <c r="N52" s="125"/>
      <c r="O52" s="51"/>
      <c r="P52" s="54"/>
      <c r="Q52" s="54"/>
      <c r="R52" s="51"/>
      <c r="S52" s="21"/>
      <c r="T52" s="8"/>
      <c r="U52" s="20"/>
      <c r="V52" s="128"/>
      <c r="W52" s="8">
        <v>39303</v>
      </c>
      <c r="X52" s="170" t="s">
        <v>94</v>
      </c>
      <c r="Y52" s="155" t="s">
        <v>242</v>
      </c>
      <c r="Z52" s="113" t="s">
        <v>257</v>
      </c>
      <c r="AA52" s="113" t="s">
        <v>258</v>
      </c>
    </row>
    <row r="53" spans="1:27" ht="5.0999999999999996" customHeight="1">
      <c r="B53" s="204"/>
      <c r="C53" s="205"/>
      <c r="D53" s="219"/>
      <c r="E53" s="205"/>
      <c r="F53" s="207"/>
      <c r="G53" s="207"/>
      <c r="H53" s="213"/>
      <c r="I53" s="213"/>
      <c r="J53" s="223"/>
      <c r="K53" s="38"/>
      <c r="L53" s="226"/>
      <c r="M53" s="129"/>
      <c r="N53" s="123"/>
      <c r="O53" s="227"/>
      <c r="P53" s="227"/>
      <c r="Q53" s="52"/>
      <c r="R53" s="56"/>
      <c r="S53" s="34"/>
      <c r="T53" s="210"/>
      <c r="U53" s="35"/>
      <c r="V53" s="129"/>
      <c r="W53" s="210"/>
      <c r="X53" s="228"/>
      <c r="Y53" s="160"/>
      <c r="Z53" s="116"/>
      <c r="AA53" s="116"/>
    </row>
    <row r="54" spans="1:27" s="3" customFormat="1" ht="45" customHeight="1">
      <c r="A54" s="3">
        <v>11</v>
      </c>
      <c r="B54" s="162" t="s">
        <v>17</v>
      </c>
      <c r="C54" s="5">
        <v>36466166</v>
      </c>
      <c r="D54" s="89" t="s">
        <v>138</v>
      </c>
      <c r="E54" s="5" t="s">
        <v>37</v>
      </c>
      <c r="F54" s="88" t="s">
        <v>278</v>
      </c>
      <c r="G54" s="4" t="s">
        <v>91</v>
      </c>
      <c r="H54" s="7">
        <v>42310</v>
      </c>
      <c r="I54" s="7" t="s">
        <v>137</v>
      </c>
      <c r="J54" s="20">
        <v>43052</v>
      </c>
      <c r="K54" s="15" t="s">
        <v>137</v>
      </c>
      <c r="L54" s="51">
        <v>180000</v>
      </c>
      <c r="M54" s="24"/>
      <c r="N54" s="23">
        <v>0</v>
      </c>
      <c r="O54" s="51"/>
      <c r="P54" s="51"/>
      <c r="Q54" s="54"/>
      <c r="R54" s="51"/>
      <c r="S54" s="21">
        <v>0</v>
      </c>
      <c r="T54" s="20" t="s">
        <v>289</v>
      </c>
      <c r="U54" s="20" t="s">
        <v>289</v>
      </c>
      <c r="V54" s="24" t="s">
        <v>139</v>
      </c>
      <c r="W54" s="20" t="s">
        <v>139</v>
      </c>
      <c r="X54" s="165"/>
      <c r="Y54" s="155" t="s">
        <v>242</v>
      </c>
      <c r="Z54" s="113" t="s">
        <v>260</v>
      </c>
      <c r="AA54" s="113" t="s">
        <v>259</v>
      </c>
    </row>
    <row r="55" spans="1:27" ht="67.5">
      <c r="B55" s="162" t="s">
        <v>17</v>
      </c>
      <c r="C55" s="5">
        <v>36466166</v>
      </c>
      <c r="D55" s="89" t="s">
        <v>141</v>
      </c>
      <c r="E55" s="5" t="s">
        <v>37</v>
      </c>
      <c r="F55" s="88" t="s">
        <v>278</v>
      </c>
      <c r="G55" s="4" t="s">
        <v>91</v>
      </c>
      <c r="H55" s="7">
        <v>42306</v>
      </c>
      <c r="I55" s="7" t="s">
        <v>140</v>
      </c>
      <c r="J55" s="20">
        <v>43021</v>
      </c>
      <c r="K55" s="15" t="s">
        <v>140</v>
      </c>
      <c r="L55" s="51">
        <v>60000</v>
      </c>
      <c r="M55" s="24"/>
      <c r="N55" s="23">
        <v>0</v>
      </c>
      <c r="O55" s="51"/>
      <c r="P55" s="51"/>
      <c r="Q55" s="54"/>
      <c r="R55" s="51"/>
      <c r="S55" s="21">
        <v>0</v>
      </c>
      <c r="T55" s="20" t="s">
        <v>289</v>
      </c>
      <c r="U55" s="20" t="s">
        <v>289</v>
      </c>
      <c r="V55" s="24" t="s">
        <v>139</v>
      </c>
      <c r="W55" s="20" t="s">
        <v>139</v>
      </c>
      <c r="X55" s="165"/>
      <c r="Y55" s="155" t="s">
        <v>242</v>
      </c>
      <c r="Z55" s="113" t="s">
        <v>260</v>
      </c>
      <c r="AA55" s="113" t="s">
        <v>259</v>
      </c>
    </row>
    <row r="56" spans="1:27" ht="45" customHeight="1">
      <c r="B56" s="162" t="s">
        <v>17</v>
      </c>
      <c r="C56" s="5">
        <v>36466166</v>
      </c>
      <c r="D56" s="89" t="s">
        <v>143</v>
      </c>
      <c r="E56" s="5" t="s">
        <v>24</v>
      </c>
      <c r="F56" s="4" t="s">
        <v>279</v>
      </c>
      <c r="G56" s="4" t="s">
        <v>82</v>
      </c>
      <c r="H56" s="7">
        <v>39567</v>
      </c>
      <c r="I56" s="7" t="s">
        <v>144</v>
      </c>
      <c r="J56" s="95">
        <v>39877</v>
      </c>
      <c r="K56" s="71" t="s">
        <v>142</v>
      </c>
      <c r="L56" s="51">
        <v>488581.45</v>
      </c>
      <c r="M56" s="24"/>
      <c r="N56" s="23">
        <v>3</v>
      </c>
      <c r="O56" s="51">
        <v>486100.16</v>
      </c>
      <c r="P56" s="51" t="s">
        <v>139</v>
      </c>
      <c r="Q56" s="54"/>
      <c r="R56" s="51">
        <v>486100.16</v>
      </c>
      <c r="S56" s="21">
        <v>1</v>
      </c>
      <c r="T56" s="25" t="s">
        <v>227</v>
      </c>
      <c r="U56" s="20">
        <v>40465</v>
      </c>
      <c r="V56" s="24">
        <v>486100.16</v>
      </c>
      <c r="W56" s="20" t="s">
        <v>139</v>
      </c>
      <c r="X56" s="165"/>
      <c r="Y56" s="155" t="s">
        <v>242</v>
      </c>
      <c r="Z56" s="113" t="s">
        <v>260</v>
      </c>
      <c r="AA56" s="113" t="s">
        <v>259</v>
      </c>
    </row>
    <row r="57" spans="1:27" ht="45" customHeight="1">
      <c r="B57" s="162" t="s">
        <v>147</v>
      </c>
      <c r="C57" s="5">
        <v>36466166</v>
      </c>
      <c r="D57" s="89" t="s">
        <v>146</v>
      </c>
      <c r="E57" s="5" t="s">
        <v>24</v>
      </c>
      <c r="F57" s="4" t="s">
        <v>279</v>
      </c>
      <c r="G57" s="4" t="s">
        <v>82</v>
      </c>
      <c r="H57" s="7">
        <v>40086</v>
      </c>
      <c r="I57" s="7" t="s">
        <v>139</v>
      </c>
      <c r="J57" s="20" t="s">
        <v>139</v>
      </c>
      <c r="K57" s="71" t="s">
        <v>145</v>
      </c>
      <c r="L57" s="142"/>
      <c r="M57" s="128"/>
      <c r="N57" s="125"/>
      <c r="O57" s="51"/>
      <c r="P57" s="51"/>
      <c r="Q57" s="54"/>
      <c r="R57" s="51"/>
      <c r="S57" s="21"/>
      <c r="T57" s="20"/>
      <c r="U57" s="20"/>
      <c r="V57" s="128"/>
      <c r="W57" s="8">
        <v>40763</v>
      </c>
      <c r="X57" s="170" t="s">
        <v>86</v>
      </c>
      <c r="Y57" s="155" t="s">
        <v>242</v>
      </c>
      <c r="Z57" s="113" t="s">
        <v>260</v>
      </c>
      <c r="AA57" s="113" t="s">
        <v>259</v>
      </c>
    </row>
    <row r="58" spans="1:27" ht="62.25" customHeight="1">
      <c r="B58" s="162" t="s">
        <v>17</v>
      </c>
      <c r="C58" s="5">
        <v>36466166</v>
      </c>
      <c r="D58" s="89" t="s">
        <v>149</v>
      </c>
      <c r="E58" s="5" t="s">
        <v>65</v>
      </c>
      <c r="F58" s="65" t="s">
        <v>281</v>
      </c>
      <c r="G58" s="4" t="s">
        <v>82</v>
      </c>
      <c r="H58" s="7">
        <v>41345</v>
      </c>
      <c r="I58" s="7" t="s">
        <v>150</v>
      </c>
      <c r="J58" s="95">
        <v>41745</v>
      </c>
      <c r="K58" s="71" t="s">
        <v>148</v>
      </c>
      <c r="L58" s="51">
        <v>1500</v>
      </c>
      <c r="M58" s="24"/>
      <c r="N58" s="23">
        <v>1</v>
      </c>
      <c r="O58" s="51">
        <v>1500</v>
      </c>
      <c r="P58" s="51" t="s">
        <v>139</v>
      </c>
      <c r="Q58" s="54"/>
      <c r="R58" s="51">
        <v>1500</v>
      </c>
      <c r="S58" s="21">
        <v>1</v>
      </c>
      <c r="T58" s="20">
        <v>41984</v>
      </c>
      <c r="U58" s="20">
        <v>41984</v>
      </c>
      <c r="V58" s="24">
        <v>1500</v>
      </c>
      <c r="W58" s="20" t="s">
        <v>139</v>
      </c>
      <c r="X58" s="165"/>
      <c r="Y58" s="155" t="s">
        <v>242</v>
      </c>
      <c r="Z58" s="113" t="s">
        <v>260</v>
      </c>
      <c r="AA58" s="113" t="s">
        <v>259</v>
      </c>
    </row>
    <row r="59" spans="1:27" ht="36" customHeight="1">
      <c r="B59" s="162" t="s">
        <v>17</v>
      </c>
      <c r="C59" s="5">
        <v>36466166</v>
      </c>
      <c r="D59" s="90" t="s">
        <v>152</v>
      </c>
      <c r="E59" s="5" t="s">
        <v>24</v>
      </c>
      <c r="F59" s="4" t="s">
        <v>287</v>
      </c>
      <c r="G59" s="4" t="s">
        <v>75</v>
      </c>
      <c r="H59" s="7">
        <v>38454</v>
      </c>
      <c r="I59" s="7" t="s">
        <v>139</v>
      </c>
      <c r="J59" s="20" t="s">
        <v>139</v>
      </c>
      <c r="K59" s="18" t="s">
        <v>151</v>
      </c>
      <c r="L59" s="142"/>
      <c r="M59" s="128"/>
      <c r="N59" s="125"/>
      <c r="O59" s="51"/>
      <c r="P59" s="51"/>
      <c r="Q59" s="54"/>
      <c r="R59" s="51"/>
      <c r="S59" s="21"/>
      <c r="T59" s="20"/>
      <c r="U59" s="20"/>
      <c r="V59" s="128"/>
      <c r="W59" s="8">
        <v>38770</v>
      </c>
      <c r="X59" s="171" t="s">
        <v>86</v>
      </c>
      <c r="Y59" s="155" t="s">
        <v>242</v>
      </c>
      <c r="Z59" s="113" t="s">
        <v>260</v>
      </c>
      <c r="AA59" s="113" t="s">
        <v>259</v>
      </c>
    </row>
    <row r="60" spans="1:27" ht="69" customHeight="1">
      <c r="B60" s="162" t="s">
        <v>17</v>
      </c>
      <c r="C60" s="5">
        <v>36466166</v>
      </c>
      <c r="D60" s="90" t="s">
        <v>154</v>
      </c>
      <c r="E60" s="5">
        <v>5</v>
      </c>
      <c r="F60" s="4" t="s">
        <v>286</v>
      </c>
      <c r="G60" s="4" t="s">
        <v>131</v>
      </c>
      <c r="H60" s="7">
        <v>38425</v>
      </c>
      <c r="I60" s="7">
        <v>430</v>
      </c>
      <c r="J60" s="95">
        <v>38639</v>
      </c>
      <c r="K60" s="15" t="s">
        <v>153</v>
      </c>
      <c r="L60" s="54">
        <v>21901371.289999999</v>
      </c>
      <c r="M60" s="22"/>
      <c r="N60" s="23">
        <v>5</v>
      </c>
      <c r="O60" s="62">
        <v>144928.04999999999</v>
      </c>
      <c r="P60" s="63">
        <v>17217646.530000001</v>
      </c>
      <c r="Q60" s="54">
        <v>21583748.964299999</v>
      </c>
      <c r="R60" s="51">
        <f>Tabuľka1[[#This Row],[Výška platby celkom v SKK]]/30.126</f>
        <v>716449.21211909968</v>
      </c>
      <c r="S60" s="21">
        <v>1</v>
      </c>
      <c r="T60" s="25" t="s">
        <v>155</v>
      </c>
      <c r="U60" s="20">
        <v>40157</v>
      </c>
      <c r="V60" s="22">
        <v>21583748.964299999</v>
      </c>
      <c r="W60" s="20" t="s">
        <v>139</v>
      </c>
      <c r="X60" s="165"/>
      <c r="Y60" s="155" t="s">
        <v>242</v>
      </c>
      <c r="Z60" s="113" t="s">
        <v>260</v>
      </c>
      <c r="AA60" s="113" t="s">
        <v>259</v>
      </c>
    </row>
    <row r="61" spans="1:27" ht="45.75" customHeight="1">
      <c r="B61" s="162" t="s">
        <v>17</v>
      </c>
      <c r="C61" s="5">
        <v>36466166</v>
      </c>
      <c r="D61" s="89" t="s">
        <v>136</v>
      </c>
      <c r="E61" s="5" t="s">
        <v>37</v>
      </c>
      <c r="F61" s="118" t="s">
        <v>284</v>
      </c>
      <c r="G61" s="4" t="s">
        <v>131</v>
      </c>
      <c r="H61" s="7">
        <v>38779</v>
      </c>
      <c r="I61" s="7" t="s">
        <v>139</v>
      </c>
      <c r="J61" s="20" t="s">
        <v>139</v>
      </c>
      <c r="K61" s="15" t="s">
        <v>156</v>
      </c>
      <c r="L61" s="142"/>
      <c r="M61" s="128"/>
      <c r="N61" s="125"/>
      <c r="O61" s="51"/>
      <c r="P61" s="54"/>
      <c r="Q61" s="54"/>
      <c r="R61" s="51"/>
      <c r="S61" s="21"/>
      <c r="T61" s="20"/>
      <c r="U61" s="20"/>
      <c r="V61" s="128"/>
      <c r="W61" s="8">
        <v>39098</v>
      </c>
      <c r="X61" s="163" t="s">
        <v>94</v>
      </c>
      <c r="Y61" s="155" t="s">
        <v>242</v>
      </c>
      <c r="Z61" s="113" t="s">
        <v>260</v>
      </c>
      <c r="AA61" s="113" t="s">
        <v>259</v>
      </c>
    </row>
    <row r="62" spans="1:27" ht="5.0999999999999996" customHeight="1">
      <c r="B62" s="204"/>
      <c r="C62" s="205"/>
      <c r="D62" s="219"/>
      <c r="E62" s="205"/>
      <c r="F62" s="207"/>
      <c r="G62" s="207"/>
      <c r="H62" s="213"/>
      <c r="I62" s="213"/>
      <c r="J62" s="223"/>
      <c r="K62" s="38"/>
      <c r="L62" s="226"/>
      <c r="M62" s="129"/>
      <c r="N62" s="123"/>
      <c r="O62" s="227"/>
      <c r="P62" s="227"/>
      <c r="Q62" s="52"/>
      <c r="R62" s="56"/>
      <c r="S62" s="34"/>
      <c r="T62" s="223"/>
      <c r="U62" s="35"/>
      <c r="V62" s="129"/>
      <c r="W62" s="223"/>
      <c r="X62" s="218"/>
      <c r="Y62" s="160"/>
      <c r="Z62" s="116"/>
      <c r="AA62" s="116"/>
    </row>
    <row r="63" spans="1:27" ht="30" customHeight="1">
      <c r="A63">
        <v>12</v>
      </c>
      <c r="B63" s="162" t="s">
        <v>18</v>
      </c>
      <c r="C63" s="5">
        <v>36473502</v>
      </c>
      <c r="D63" s="89" t="s">
        <v>158</v>
      </c>
      <c r="E63" s="5" t="s">
        <v>24</v>
      </c>
      <c r="F63" s="4" t="s">
        <v>279</v>
      </c>
      <c r="G63" s="4" t="s">
        <v>82</v>
      </c>
      <c r="H63" s="7">
        <v>39568</v>
      </c>
      <c r="I63" s="7" t="s">
        <v>159</v>
      </c>
      <c r="J63" s="95">
        <v>39891</v>
      </c>
      <c r="K63" s="61" t="s">
        <v>157</v>
      </c>
      <c r="L63" s="51">
        <v>1139238.6599999999</v>
      </c>
      <c r="M63" s="24"/>
      <c r="N63" s="23">
        <v>2</v>
      </c>
      <c r="O63" s="51">
        <v>1115884.81</v>
      </c>
      <c r="P63" s="51" t="s">
        <v>139</v>
      </c>
      <c r="Q63" s="54"/>
      <c r="R63" s="51">
        <v>1115884.81</v>
      </c>
      <c r="S63" s="21">
        <v>1</v>
      </c>
      <c r="T63" s="25" t="s">
        <v>314</v>
      </c>
      <c r="U63" s="20">
        <v>40504</v>
      </c>
      <c r="V63" s="24">
        <v>1115884.81</v>
      </c>
      <c r="W63" s="20" t="s">
        <v>139</v>
      </c>
      <c r="X63" s="165"/>
      <c r="Y63" s="155" t="s">
        <v>242</v>
      </c>
      <c r="Z63" s="113" t="s">
        <v>261</v>
      </c>
      <c r="AA63" s="113" t="s">
        <v>262</v>
      </c>
    </row>
    <row r="64" spans="1:27" ht="36.75" customHeight="1">
      <c r="B64" s="162" t="s">
        <v>18</v>
      </c>
      <c r="C64" s="5">
        <v>36473502</v>
      </c>
      <c r="D64" s="89" t="s">
        <v>161</v>
      </c>
      <c r="E64" s="5" t="s">
        <v>24</v>
      </c>
      <c r="F64" s="4" t="s">
        <v>279</v>
      </c>
      <c r="G64" s="4" t="s">
        <v>82</v>
      </c>
      <c r="H64" s="7">
        <v>40086</v>
      </c>
      <c r="I64" s="7" t="s">
        <v>139</v>
      </c>
      <c r="J64" s="20" t="s">
        <v>139</v>
      </c>
      <c r="K64" s="18" t="s">
        <v>160</v>
      </c>
      <c r="L64" s="142"/>
      <c r="M64" s="128"/>
      <c r="N64" s="125"/>
      <c r="O64" s="51"/>
      <c r="P64" s="51"/>
      <c r="Q64" s="54"/>
      <c r="R64" s="51"/>
      <c r="S64" s="21"/>
      <c r="T64" s="20"/>
      <c r="U64" s="20"/>
      <c r="V64" s="128"/>
      <c r="W64" s="8">
        <v>40763</v>
      </c>
      <c r="X64" s="163" t="s">
        <v>86</v>
      </c>
      <c r="Y64" s="155" t="s">
        <v>242</v>
      </c>
      <c r="Z64" s="113" t="s">
        <v>261</v>
      </c>
      <c r="AA64" s="113" t="s">
        <v>262</v>
      </c>
    </row>
    <row r="65" spans="1:27" ht="71.25" customHeight="1">
      <c r="B65" s="162" t="s">
        <v>18</v>
      </c>
      <c r="C65" s="5">
        <v>36473502</v>
      </c>
      <c r="D65" s="90" t="s">
        <v>162</v>
      </c>
      <c r="E65" s="5">
        <v>5</v>
      </c>
      <c r="F65" s="4" t="s">
        <v>286</v>
      </c>
      <c r="G65" s="4" t="s">
        <v>131</v>
      </c>
      <c r="H65" s="7">
        <v>38425</v>
      </c>
      <c r="I65" s="7">
        <v>466</v>
      </c>
      <c r="J65" s="95">
        <v>38639</v>
      </c>
      <c r="K65" s="15">
        <v>205000034601</v>
      </c>
      <c r="L65" s="54">
        <v>17671454.449999999</v>
      </c>
      <c r="M65" s="22"/>
      <c r="N65" s="23">
        <v>5</v>
      </c>
      <c r="O65" s="62">
        <v>232607.06</v>
      </c>
      <c r="P65" s="63">
        <v>9138196.7100000009</v>
      </c>
      <c r="Q65" s="54">
        <v>16145716.999560002</v>
      </c>
      <c r="R65" s="51">
        <f>Tabuľka1[[#This Row],[Výška platby celkom v SKK]]/30.126</f>
        <v>535939.62024696276</v>
      </c>
      <c r="S65" s="21">
        <v>1</v>
      </c>
      <c r="T65" s="25" t="s">
        <v>163</v>
      </c>
      <c r="U65" s="20">
        <v>40158</v>
      </c>
      <c r="V65" s="22">
        <v>16145716.999560002</v>
      </c>
      <c r="W65" s="20" t="s">
        <v>139</v>
      </c>
      <c r="X65" s="165"/>
      <c r="Y65" s="155" t="s">
        <v>242</v>
      </c>
      <c r="Z65" s="113" t="s">
        <v>261</v>
      </c>
      <c r="AA65" s="113" t="s">
        <v>262</v>
      </c>
    </row>
    <row r="66" spans="1:27" s="41" customFormat="1" ht="5.0999999999999996" customHeight="1">
      <c r="B66" s="204"/>
      <c r="C66" s="205"/>
      <c r="D66" s="219"/>
      <c r="E66" s="205"/>
      <c r="F66" s="207"/>
      <c r="G66" s="207"/>
      <c r="H66" s="213"/>
      <c r="I66" s="213"/>
      <c r="J66" s="223"/>
      <c r="K66" s="38"/>
      <c r="L66" s="226"/>
      <c r="M66" s="129"/>
      <c r="N66" s="123"/>
      <c r="O66" s="227"/>
      <c r="P66" s="227"/>
      <c r="Q66" s="52"/>
      <c r="R66" s="56"/>
      <c r="S66" s="34"/>
      <c r="T66" s="229"/>
      <c r="U66" s="35"/>
      <c r="V66" s="129"/>
      <c r="W66" s="223"/>
      <c r="X66" s="218"/>
      <c r="Y66" s="160"/>
      <c r="Z66" s="116"/>
      <c r="AA66" s="116"/>
    </row>
    <row r="67" spans="1:27" ht="60" customHeight="1">
      <c r="A67">
        <v>13</v>
      </c>
      <c r="B67" s="162" t="s">
        <v>19</v>
      </c>
      <c r="C67" s="5">
        <v>36466859</v>
      </c>
      <c r="D67" s="89" t="s">
        <v>222</v>
      </c>
      <c r="E67" s="5" t="s">
        <v>37</v>
      </c>
      <c r="F67" s="88" t="s">
        <v>278</v>
      </c>
      <c r="G67" s="4" t="s">
        <v>91</v>
      </c>
      <c r="H67" s="8">
        <v>42311</v>
      </c>
      <c r="I67" s="8" t="s">
        <v>139</v>
      </c>
      <c r="J67" s="20" t="s">
        <v>139</v>
      </c>
      <c r="K67" s="15" t="s">
        <v>223</v>
      </c>
      <c r="L67" s="142"/>
      <c r="M67" s="128"/>
      <c r="N67" s="125"/>
      <c r="O67" s="51"/>
      <c r="P67" s="51"/>
      <c r="Q67" s="54"/>
      <c r="R67" s="51"/>
      <c r="S67" s="21"/>
      <c r="T67" s="25"/>
      <c r="U67" s="20"/>
      <c r="V67" s="128"/>
      <c r="W67" s="8">
        <v>42793</v>
      </c>
      <c r="X67" s="163" t="s">
        <v>94</v>
      </c>
      <c r="Y67" s="155" t="s">
        <v>242</v>
      </c>
      <c r="Z67" s="124" t="s">
        <v>264</v>
      </c>
      <c r="AA67" s="124" t="s">
        <v>263</v>
      </c>
    </row>
    <row r="68" spans="1:27" ht="45">
      <c r="B68" s="162" t="s">
        <v>19</v>
      </c>
      <c r="C68" s="5">
        <v>36466859</v>
      </c>
      <c r="D68" s="89" t="s">
        <v>165</v>
      </c>
      <c r="E68" s="5" t="s">
        <v>24</v>
      </c>
      <c r="F68" s="4" t="s">
        <v>279</v>
      </c>
      <c r="G68" s="4" t="s">
        <v>82</v>
      </c>
      <c r="H68" s="7">
        <v>39568</v>
      </c>
      <c r="I68" s="7" t="s">
        <v>166</v>
      </c>
      <c r="J68" s="95">
        <v>39891</v>
      </c>
      <c r="K68" s="71" t="s">
        <v>164</v>
      </c>
      <c r="L68" s="51">
        <v>440641.74</v>
      </c>
      <c r="M68" s="24"/>
      <c r="N68" s="23">
        <v>2</v>
      </c>
      <c r="O68" s="51">
        <v>434527.42</v>
      </c>
      <c r="P68" s="51" t="s">
        <v>139</v>
      </c>
      <c r="Q68" s="54"/>
      <c r="R68" s="51">
        <v>434527.42</v>
      </c>
      <c r="S68" s="21">
        <v>1</v>
      </c>
      <c r="T68" s="25" t="s">
        <v>167</v>
      </c>
      <c r="U68" s="20">
        <v>40317</v>
      </c>
      <c r="V68" s="24">
        <v>434527.42</v>
      </c>
      <c r="W68" s="20" t="s">
        <v>139</v>
      </c>
      <c r="X68" s="165"/>
      <c r="Y68" s="155" t="s">
        <v>242</v>
      </c>
      <c r="Z68" s="124" t="s">
        <v>264</v>
      </c>
      <c r="AA68" s="124" t="s">
        <v>263</v>
      </c>
    </row>
    <row r="69" spans="1:27" ht="60" customHeight="1">
      <c r="B69" s="162" t="s">
        <v>19</v>
      </c>
      <c r="C69" s="5">
        <v>36466859</v>
      </c>
      <c r="D69" s="89" t="s">
        <v>169</v>
      </c>
      <c r="E69" s="5" t="s">
        <v>24</v>
      </c>
      <c r="F69" s="4" t="s">
        <v>279</v>
      </c>
      <c r="G69" s="4" t="s">
        <v>82</v>
      </c>
      <c r="H69" s="7">
        <v>40086</v>
      </c>
      <c r="I69" s="7" t="s">
        <v>139</v>
      </c>
      <c r="J69" s="20" t="s">
        <v>139</v>
      </c>
      <c r="K69" s="71" t="s">
        <v>168</v>
      </c>
      <c r="L69" s="142"/>
      <c r="M69" s="128"/>
      <c r="N69" s="125"/>
      <c r="O69" s="51"/>
      <c r="P69" s="51"/>
      <c r="Q69" s="54"/>
      <c r="R69" s="51"/>
      <c r="S69" s="21"/>
      <c r="T69" s="25"/>
      <c r="U69" s="20"/>
      <c r="V69" s="128"/>
      <c r="W69" s="8">
        <v>40763</v>
      </c>
      <c r="X69" s="163" t="s">
        <v>86</v>
      </c>
      <c r="Y69" s="155" t="s">
        <v>242</v>
      </c>
      <c r="Z69" s="124" t="s">
        <v>264</v>
      </c>
      <c r="AA69" s="124" t="s">
        <v>263</v>
      </c>
    </row>
    <row r="70" spans="1:27" ht="60" customHeight="1">
      <c r="B70" s="162" t="s">
        <v>19</v>
      </c>
      <c r="C70" s="5">
        <v>36466859</v>
      </c>
      <c r="D70" s="90" t="s">
        <v>171</v>
      </c>
      <c r="E70" s="5" t="s">
        <v>24</v>
      </c>
      <c r="F70" s="4" t="s">
        <v>279</v>
      </c>
      <c r="G70" s="4" t="s">
        <v>82</v>
      </c>
      <c r="H70" s="7">
        <v>41597</v>
      </c>
      <c r="I70" s="7" t="s">
        <v>139</v>
      </c>
      <c r="J70" s="20" t="s">
        <v>139</v>
      </c>
      <c r="K70" s="71" t="s">
        <v>170</v>
      </c>
      <c r="L70" s="142"/>
      <c r="M70" s="128"/>
      <c r="N70" s="125"/>
      <c r="O70" s="51"/>
      <c r="P70" s="51"/>
      <c r="Q70" s="54"/>
      <c r="R70" s="51"/>
      <c r="S70" s="21"/>
      <c r="T70" s="25"/>
      <c r="U70" s="20"/>
      <c r="V70" s="128"/>
      <c r="W70" s="8">
        <v>41911</v>
      </c>
      <c r="X70" s="163" t="s">
        <v>94</v>
      </c>
      <c r="Y70" s="155" t="s">
        <v>242</v>
      </c>
      <c r="Z70" s="124" t="s">
        <v>264</v>
      </c>
      <c r="AA70" s="124" t="s">
        <v>263</v>
      </c>
    </row>
    <row r="71" spans="1:27" ht="60" customHeight="1">
      <c r="B71" s="162" t="s">
        <v>19</v>
      </c>
      <c r="C71" s="5">
        <v>36466859</v>
      </c>
      <c r="D71" s="89" t="s">
        <v>173</v>
      </c>
      <c r="E71" s="5">
        <v>5</v>
      </c>
      <c r="F71" s="4" t="s">
        <v>286</v>
      </c>
      <c r="G71" s="4" t="s">
        <v>131</v>
      </c>
      <c r="H71" s="7">
        <v>38751</v>
      </c>
      <c r="I71" s="7">
        <v>973</v>
      </c>
      <c r="J71" s="95">
        <v>39029</v>
      </c>
      <c r="K71" s="71" t="s">
        <v>172</v>
      </c>
      <c r="L71" s="54">
        <v>4672012.8499999996</v>
      </c>
      <c r="M71" s="22"/>
      <c r="N71" s="23">
        <v>4</v>
      </c>
      <c r="O71" s="62">
        <v>61480.24</v>
      </c>
      <c r="P71" s="63">
        <v>1868805.14</v>
      </c>
      <c r="Q71" s="54">
        <v>3720958.8502399996</v>
      </c>
      <c r="R71" s="51">
        <f>Tabuľka1[[#This Row],[Výška platby celkom v SKK]]/30.126</f>
        <v>123513.20620859056</v>
      </c>
      <c r="S71" s="21">
        <v>1</v>
      </c>
      <c r="T71" s="25" t="s">
        <v>174</v>
      </c>
      <c r="U71" s="20">
        <v>40540</v>
      </c>
      <c r="V71" s="22">
        <v>3720958.8502399996</v>
      </c>
      <c r="W71" s="8" t="s">
        <v>139</v>
      </c>
      <c r="X71" s="163"/>
      <c r="Y71" s="155" t="s">
        <v>242</v>
      </c>
      <c r="Z71" s="124" t="s">
        <v>264</v>
      </c>
      <c r="AA71" s="124" t="s">
        <v>263</v>
      </c>
    </row>
    <row r="72" spans="1:27" ht="5.0999999999999996" customHeight="1">
      <c r="B72" s="204"/>
      <c r="C72" s="205"/>
      <c r="D72" s="219"/>
      <c r="E72" s="205"/>
      <c r="F72" s="207"/>
      <c r="G72" s="207"/>
      <c r="H72" s="213"/>
      <c r="I72" s="213"/>
      <c r="J72" s="223"/>
      <c r="K72" s="38"/>
      <c r="L72" s="226"/>
      <c r="M72" s="129"/>
      <c r="N72" s="123"/>
      <c r="O72" s="227"/>
      <c r="P72" s="227"/>
      <c r="Q72" s="52"/>
      <c r="R72" s="56"/>
      <c r="S72" s="34"/>
      <c r="T72" s="223"/>
      <c r="U72" s="35"/>
      <c r="V72" s="129"/>
      <c r="W72" s="223"/>
      <c r="X72" s="218"/>
      <c r="Y72" s="160"/>
      <c r="Z72" s="116"/>
      <c r="AA72" s="116"/>
    </row>
    <row r="73" spans="1:27" ht="35.25" customHeight="1">
      <c r="A73">
        <v>14</v>
      </c>
      <c r="B73" s="162" t="s">
        <v>20</v>
      </c>
      <c r="C73" s="5">
        <v>31704166</v>
      </c>
      <c r="D73" s="89" t="s">
        <v>225</v>
      </c>
      <c r="E73" s="5" t="s">
        <v>37</v>
      </c>
      <c r="F73" s="88" t="s">
        <v>278</v>
      </c>
      <c r="G73" s="4" t="s">
        <v>91</v>
      </c>
      <c r="H73" s="8">
        <v>42311</v>
      </c>
      <c r="I73" s="8" t="s">
        <v>139</v>
      </c>
      <c r="J73" s="20" t="s">
        <v>139</v>
      </c>
      <c r="K73" s="15" t="s">
        <v>224</v>
      </c>
      <c r="L73" s="142"/>
      <c r="M73" s="128"/>
      <c r="N73" s="125"/>
      <c r="O73" s="51"/>
      <c r="P73" s="51"/>
      <c r="Q73" s="54"/>
      <c r="R73" s="51"/>
      <c r="S73" s="21"/>
      <c r="T73" s="20"/>
      <c r="U73" s="20"/>
      <c r="V73" s="128"/>
      <c r="W73" s="8">
        <v>42793</v>
      </c>
      <c r="X73" s="170" t="s">
        <v>94</v>
      </c>
      <c r="Y73" s="161" t="s">
        <v>242</v>
      </c>
      <c r="Z73" s="124" t="s">
        <v>248</v>
      </c>
      <c r="AA73" s="124" t="s">
        <v>249</v>
      </c>
    </row>
    <row r="74" spans="1:27" ht="45">
      <c r="B74" s="162" t="s">
        <v>20</v>
      </c>
      <c r="C74" s="5">
        <v>31704166</v>
      </c>
      <c r="D74" s="89" t="s">
        <v>176</v>
      </c>
      <c r="E74" s="5" t="s">
        <v>24</v>
      </c>
      <c r="F74" s="4" t="s">
        <v>279</v>
      </c>
      <c r="G74" s="4" t="s">
        <v>82</v>
      </c>
      <c r="H74" s="8">
        <v>42311</v>
      </c>
      <c r="I74" s="8" t="s">
        <v>177</v>
      </c>
      <c r="J74" s="95">
        <v>39940</v>
      </c>
      <c r="K74" s="71" t="s">
        <v>175</v>
      </c>
      <c r="L74" s="51">
        <v>1582607.89</v>
      </c>
      <c r="M74" s="24"/>
      <c r="N74" s="23">
        <v>2</v>
      </c>
      <c r="O74" s="51">
        <v>1582607.88</v>
      </c>
      <c r="P74" s="51" t="s">
        <v>139</v>
      </c>
      <c r="Q74" s="54"/>
      <c r="R74" s="51">
        <v>1582607.88</v>
      </c>
      <c r="S74" s="21">
        <v>1</v>
      </c>
      <c r="T74" s="25" t="s">
        <v>178</v>
      </c>
      <c r="U74" s="20">
        <v>40347</v>
      </c>
      <c r="V74" s="24">
        <v>1582607.88</v>
      </c>
      <c r="W74" s="96" t="s">
        <v>139</v>
      </c>
      <c r="X74" s="172"/>
      <c r="Y74" s="161" t="s">
        <v>242</v>
      </c>
      <c r="Z74" s="124" t="s">
        <v>248</v>
      </c>
      <c r="AA74" s="124" t="s">
        <v>249</v>
      </c>
    </row>
    <row r="75" spans="1:27" ht="56.25" customHeight="1">
      <c r="B75" s="162" t="s">
        <v>20</v>
      </c>
      <c r="C75" s="5">
        <v>31704166</v>
      </c>
      <c r="D75" s="89" t="s">
        <v>180</v>
      </c>
      <c r="E75" s="5" t="s">
        <v>24</v>
      </c>
      <c r="F75" s="4" t="s">
        <v>279</v>
      </c>
      <c r="G75" s="4" t="s">
        <v>82</v>
      </c>
      <c r="H75" s="7">
        <v>40085</v>
      </c>
      <c r="I75" s="7" t="s">
        <v>139</v>
      </c>
      <c r="J75" s="245" t="s">
        <v>139</v>
      </c>
      <c r="K75" s="71" t="s">
        <v>179</v>
      </c>
      <c r="L75" s="97"/>
      <c r="M75" s="97"/>
      <c r="N75" s="98"/>
      <c r="O75" s="99"/>
      <c r="P75" s="99"/>
      <c r="Q75" s="100"/>
      <c r="R75" s="99"/>
      <c r="S75" s="130"/>
      <c r="T75" s="96"/>
      <c r="U75" s="39"/>
      <c r="V75" s="97"/>
      <c r="W75" s="8">
        <v>40763</v>
      </c>
      <c r="X75" s="163" t="s">
        <v>86</v>
      </c>
      <c r="Y75" s="161" t="s">
        <v>242</v>
      </c>
      <c r="Z75" s="124" t="s">
        <v>248</v>
      </c>
      <c r="AA75" s="124" t="s">
        <v>249</v>
      </c>
    </row>
    <row r="76" spans="1:27" ht="45">
      <c r="B76" s="162" t="s">
        <v>20</v>
      </c>
      <c r="C76" s="5">
        <v>31704166</v>
      </c>
      <c r="D76" s="90" t="s">
        <v>182</v>
      </c>
      <c r="E76" s="5" t="s">
        <v>24</v>
      </c>
      <c r="F76" s="4" t="s">
        <v>279</v>
      </c>
      <c r="G76" s="4" t="s">
        <v>82</v>
      </c>
      <c r="H76" s="7">
        <v>41597</v>
      </c>
      <c r="I76" s="7" t="s">
        <v>139</v>
      </c>
      <c r="J76" s="245" t="s">
        <v>139</v>
      </c>
      <c r="K76" s="71" t="s">
        <v>181</v>
      </c>
      <c r="L76" s="97"/>
      <c r="M76" s="97"/>
      <c r="N76" s="98"/>
      <c r="O76" s="99"/>
      <c r="P76" s="99"/>
      <c r="Q76" s="100"/>
      <c r="R76" s="99"/>
      <c r="S76" s="130"/>
      <c r="T76" s="96"/>
      <c r="U76" s="39"/>
      <c r="V76" s="97"/>
      <c r="W76" s="19">
        <v>41912</v>
      </c>
      <c r="X76" s="173" t="s">
        <v>86</v>
      </c>
      <c r="Y76" s="161" t="s">
        <v>242</v>
      </c>
      <c r="Z76" s="124" t="s">
        <v>248</v>
      </c>
      <c r="AA76" s="124" t="s">
        <v>249</v>
      </c>
    </row>
    <row r="77" spans="1:27" s="30" customFormat="1" ht="48.75" customHeight="1">
      <c r="B77" s="162" t="s">
        <v>20</v>
      </c>
      <c r="C77" s="5">
        <v>31704166</v>
      </c>
      <c r="D77" s="90" t="s">
        <v>183</v>
      </c>
      <c r="E77" s="5" t="s">
        <v>24</v>
      </c>
      <c r="F77" s="4" t="s">
        <v>287</v>
      </c>
      <c r="G77" s="4" t="s">
        <v>75</v>
      </c>
      <c r="H77" s="7">
        <v>38453</v>
      </c>
      <c r="I77" s="7" t="s">
        <v>139</v>
      </c>
      <c r="J77" s="245" t="s">
        <v>139</v>
      </c>
      <c r="K77" s="72">
        <v>11310101849</v>
      </c>
      <c r="L77" s="97"/>
      <c r="M77" s="97"/>
      <c r="N77" s="98"/>
      <c r="O77" s="99"/>
      <c r="P77" s="99"/>
      <c r="Q77" s="100"/>
      <c r="R77" s="99"/>
      <c r="S77" s="130"/>
      <c r="T77" s="96"/>
      <c r="U77" s="39"/>
      <c r="V77" s="97"/>
      <c r="W77" s="19">
        <v>39086</v>
      </c>
      <c r="X77" s="173" t="s">
        <v>86</v>
      </c>
      <c r="Y77" s="161" t="s">
        <v>242</v>
      </c>
      <c r="Z77" s="124" t="s">
        <v>248</v>
      </c>
      <c r="AA77" s="124" t="s">
        <v>249</v>
      </c>
    </row>
    <row r="78" spans="1:27" ht="45">
      <c r="B78" s="162" t="s">
        <v>20</v>
      </c>
      <c r="C78" s="5">
        <v>31704166</v>
      </c>
      <c r="D78" s="90" t="s">
        <v>185</v>
      </c>
      <c r="E78" s="5">
        <v>5</v>
      </c>
      <c r="F78" s="4" t="s">
        <v>286</v>
      </c>
      <c r="G78" s="4" t="s">
        <v>131</v>
      </c>
      <c r="H78" s="7">
        <v>38426</v>
      </c>
      <c r="I78" s="7" t="s">
        <v>139</v>
      </c>
      <c r="J78" s="245" t="s">
        <v>139</v>
      </c>
      <c r="K78" s="71" t="s">
        <v>184</v>
      </c>
      <c r="L78" s="97"/>
      <c r="M78" s="97"/>
      <c r="N78" s="98"/>
      <c r="O78" s="99"/>
      <c r="P78" s="100"/>
      <c r="Q78" s="100"/>
      <c r="R78" s="99"/>
      <c r="S78" s="130"/>
      <c r="T78" s="96"/>
      <c r="U78" s="39"/>
      <c r="V78" s="97"/>
      <c r="W78" s="7">
        <v>38685</v>
      </c>
      <c r="X78" s="163" t="s">
        <v>51</v>
      </c>
      <c r="Y78" s="161" t="s">
        <v>242</v>
      </c>
      <c r="Z78" s="124" t="s">
        <v>248</v>
      </c>
      <c r="AA78" s="124" t="s">
        <v>249</v>
      </c>
    </row>
    <row r="79" spans="1:27" ht="36" customHeight="1">
      <c r="B79" s="162" t="s">
        <v>20</v>
      </c>
      <c r="C79" s="5">
        <v>31704166</v>
      </c>
      <c r="D79" s="89" t="s">
        <v>136</v>
      </c>
      <c r="E79" s="5" t="s">
        <v>37</v>
      </c>
      <c r="F79" s="118" t="s">
        <v>284</v>
      </c>
      <c r="G79" s="4" t="s">
        <v>131</v>
      </c>
      <c r="H79" s="7">
        <v>38779</v>
      </c>
      <c r="I79" s="7">
        <v>2110</v>
      </c>
      <c r="J79" s="95">
        <v>39119</v>
      </c>
      <c r="K79" s="71" t="s">
        <v>186</v>
      </c>
      <c r="L79" s="54">
        <v>2837400</v>
      </c>
      <c r="M79" s="22"/>
      <c r="N79" s="23">
        <v>3</v>
      </c>
      <c r="O79" s="62" t="s">
        <v>139</v>
      </c>
      <c r="P79" s="63">
        <v>2765698.29</v>
      </c>
      <c r="Q79" s="54">
        <v>2765698.29</v>
      </c>
      <c r="R79" s="51">
        <f>Tabuľka1[[#This Row],[Výška platby celkom v SKK]]/30.126</f>
        <v>91804.364668392751</v>
      </c>
      <c r="S79" s="21">
        <v>1</v>
      </c>
      <c r="T79" s="25" t="s">
        <v>315</v>
      </c>
      <c r="U79" s="20">
        <v>39730</v>
      </c>
      <c r="V79" s="22">
        <v>2765698.29</v>
      </c>
      <c r="W79" s="19" t="s">
        <v>139</v>
      </c>
      <c r="X79" s="173"/>
      <c r="Y79" s="161" t="s">
        <v>242</v>
      </c>
      <c r="Z79" s="124" t="s">
        <v>248</v>
      </c>
      <c r="AA79" s="124" t="s">
        <v>249</v>
      </c>
    </row>
    <row r="80" spans="1:27" ht="5.0999999999999996" customHeight="1">
      <c r="B80" s="204"/>
      <c r="C80" s="205"/>
      <c r="D80" s="230"/>
      <c r="E80" s="205"/>
      <c r="F80" s="207"/>
      <c r="G80" s="207"/>
      <c r="H80" s="213"/>
      <c r="I80" s="213"/>
      <c r="J80" s="246"/>
      <c r="K80" s="38"/>
      <c r="L80" s="231"/>
      <c r="M80" s="101"/>
      <c r="N80" s="102"/>
      <c r="O80" s="232"/>
      <c r="P80" s="232"/>
      <c r="Q80" s="104"/>
      <c r="R80" s="103"/>
      <c r="S80" s="131"/>
      <c r="T80" s="233"/>
      <c r="U80" s="40"/>
      <c r="V80" s="101"/>
      <c r="W80" s="233"/>
      <c r="X80" s="234"/>
      <c r="Y80" s="160"/>
      <c r="Z80" s="116"/>
      <c r="AA80" s="116"/>
    </row>
    <row r="81" spans="1:27" ht="39" customHeight="1">
      <c r="A81">
        <v>15</v>
      </c>
      <c r="B81" s="162" t="s">
        <v>21</v>
      </c>
      <c r="C81" s="5">
        <v>36469122</v>
      </c>
      <c r="D81" s="105" t="s">
        <v>226</v>
      </c>
      <c r="E81" s="5" t="s">
        <v>37</v>
      </c>
      <c r="F81" s="88" t="s">
        <v>278</v>
      </c>
      <c r="G81" s="4" t="s">
        <v>91</v>
      </c>
      <c r="H81" s="8">
        <v>42311</v>
      </c>
      <c r="I81" s="93" t="s">
        <v>139</v>
      </c>
      <c r="J81" s="95" t="s">
        <v>139</v>
      </c>
      <c r="K81" s="15" t="s">
        <v>304</v>
      </c>
      <c r="L81" s="97"/>
      <c r="M81" s="97"/>
      <c r="N81" s="98"/>
      <c r="O81" s="99"/>
      <c r="P81" s="99"/>
      <c r="Q81" s="100"/>
      <c r="R81" s="99"/>
      <c r="S81" s="130"/>
      <c r="T81" s="96"/>
      <c r="U81" s="39"/>
      <c r="V81" s="97"/>
      <c r="W81" s="8">
        <v>42793</v>
      </c>
      <c r="X81" s="170" t="s">
        <v>94</v>
      </c>
      <c r="Y81" s="161" t="s">
        <v>242</v>
      </c>
      <c r="Z81" s="124" t="s">
        <v>266</v>
      </c>
      <c r="AA81" s="124" t="s">
        <v>267</v>
      </c>
    </row>
    <row r="82" spans="1:27" ht="78.75">
      <c r="B82" s="162" t="s">
        <v>21</v>
      </c>
      <c r="C82" s="5">
        <v>36469122</v>
      </c>
      <c r="D82" s="106" t="s">
        <v>188</v>
      </c>
      <c r="E82" s="5" t="s">
        <v>24</v>
      </c>
      <c r="F82" s="4" t="s">
        <v>279</v>
      </c>
      <c r="G82" s="4" t="s">
        <v>82</v>
      </c>
      <c r="H82" s="74">
        <v>39568</v>
      </c>
      <c r="I82" s="74" t="s">
        <v>189</v>
      </c>
      <c r="J82" s="95">
        <v>39891</v>
      </c>
      <c r="K82" s="73" t="s">
        <v>187</v>
      </c>
      <c r="L82" s="51">
        <v>937094.01</v>
      </c>
      <c r="M82" s="24"/>
      <c r="N82" s="23">
        <v>2</v>
      </c>
      <c r="O82" s="51">
        <v>933370.02</v>
      </c>
      <c r="P82" s="51" t="s">
        <v>139</v>
      </c>
      <c r="Q82" s="54"/>
      <c r="R82" s="51">
        <v>933370.02</v>
      </c>
      <c r="S82" s="21">
        <v>1</v>
      </c>
      <c r="T82" s="25" t="s">
        <v>316</v>
      </c>
      <c r="U82" s="20">
        <v>40396</v>
      </c>
      <c r="V82" s="24">
        <v>933370.02</v>
      </c>
      <c r="W82" s="6" t="s">
        <v>139</v>
      </c>
      <c r="X82" s="174"/>
      <c r="Y82" s="161" t="s">
        <v>242</v>
      </c>
      <c r="Z82" s="124" t="s">
        <v>266</v>
      </c>
      <c r="AA82" s="124" t="s">
        <v>267</v>
      </c>
    </row>
    <row r="83" spans="1:27" s="30" customFormat="1" ht="78.75">
      <c r="B83" s="162" t="s">
        <v>21</v>
      </c>
      <c r="C83" s="5">
        <v>36469122</v>
      </c>
      <c r="D83" s="106" t="s">
        <v>191</v>
      </c>
      <c r="E83" s="5" t="s">
        <v>24</v>
      </c>
      <c r="F83" s="4" t="s">
        <v>279</v>
      </c>
      <c r="G83" s="4" t="s">
        <v>82</v>
      </c>
      <c r="H83" s="74">
        <v>40086</v>
      </c>
      <c r="I83" s="74" t="s">
        <v>139</v>
      </c>
      <c r="J83" s="6" t="s">
        <v>139</v>
      </c>
      <c r="K83" s="73" t="s">
        <v>190</v>
      </c>
      <c r="L83" s="143"/>
      <c r="M83" s="107"/>
      <c r="N83" s="4"/>
      <c r="O83" s="108"/>
      <c r="P83" s="108"/>
      <c r="Q83" s="109"/>
      <c r="R83" s="108"/>
      <c r="S83" s="4"/>
      <c r="T83" s="6"/>
      <c r="U83" s="6"/>
      <c r="V83" s="132"/>
      <c r="W83" s="8">
        <v>40763</v>
      </c>
      <c r="X83" s="163" t="s">
        <v>86</v>
      </c>
      <c r="Y83" s="161" t="s">
        <v>242</v>
      </c>
      <c r="Z83" s="124" t="s">
        <v>266</v>
      </c>
      <c r="AA83" s="124" t="s">
        <v>267</v>
      </c>
    </row>
    <row r="84" spans="1:27" ht="78.75">
      <c r="B84" s="162" t="s">
        <v>21</v>
      </c>
      <c r="C84" s="5">
        <v>36469122</v>
      </c>
      <c r="D84" s="106" t="s">
        <v>193</v>
      </c>
      <c r="E84" s="5" t="s">
        <v>125</v>
      </c>
      <c r="F84" s="4" t="s">
        <v>282</v>
      </c>
      <c r="G84" s="4" t="s">
        <v>82</v>
      </c>
      <c r="H84" s="74">
        <v>40291</v>
      </c>
      <c r="I84" s="74" t="s">
        <v>139</v>
      </c>
      <c r="J84" s="6" t="s">
        <v>139</v>
      </c>
      <c r="K84" s="73" t="s">
        <v>192</v>
      </c>
      <c r="L84" s="143"/>
      <c r="M84" s="107"/>
      <c r="N84" s="4"/>
      <c r="O84" s="108"/>
      <c r="P84" s="108"/>
      <c r="Q84" s="109"/>
      <c r="R84" s="108"/>
      <c r="S84" s="4"/>
      <c r="T84" s="6"/>
      <c r="U84" s="6"/>
      <c r="V84" s="132"/>
      <c r="W84" s="8">
        <v>40989</v>
      </c>
      <c r="X84" s="163" t="s">
        <v>194</v>
      </c>
      <c r="Y84" s="161" t="s">
        <v>242</v>
      </c>
      <c r="Z84" s="124" t="s">
        <v>266</v>
      </c>
      <c r="AA84" s="124" t="s">
        <v>267</v>
      </c>
    </row>
    <row r="85" spans="1:27" ht="65.25" customHeight="1">
      <c r="B85" s="162" t="s">
        <v>21</v>
      </c>
      <c r="C85" s="5">
        <v>36469122</v>
      </c>
      <c r="D85" s="90" t="s">
        <v>196</v>
      </c>
      <c r="E85" s="5">
        <v>5</v>
      </c>
      <c r="F85" s="4" t="s">
        <v>286</v>
      </c>
      <c r="G85" s="4" t="s">
        <v>131</v>
      </c>
      <c r="H85" s="7">
        <v>38426</v>
      </c>
      <c r="I85" s="7">
        <v>325</v>
      </c>
      <c r="J85" s="95">
        <v>38644</v>
      </c>
      <c r="K85" s="15" t="s">
        <v>195</v>
      </c>
      <c r="L85" s="54">
        <v>11344684.699999999</v>
      </c>
      <c r="M85" s="22"/>
      <c r="N85" s="23">
        <v>5</v>
      </c>
      <c r="O85" s="62">
        <v>148860.49</v>
      </c>
      <c r="P85" s="63">
        <v>6723286.3200000003</v>
      </c>
      <c r="Q85" s="54">
        <v>11207857.441740001</v>
      </c>
      <c r="R85" s="51">
        <f>Tabuľka1[[#This Row],[Výška platby celkom v SKK]]/30.126</f>
        <v>372032.71067317267</v>
      </c>
      <c r="S85" s="21">
        <v>1</v>
      </c>
      <c r="T85" s="25" t="s">
        <v>197</v>
      </c>
      <c r="U85" s="20">
        <v>40214</v>
      </c>
      <c r="V85" s="22">
        <v>11207857.441740001</v>
      </c>
      <c r="W85" s="8" t="s">
        <v>139</v>
      </c>
      <c r="X85" s="163"/>
      <c r="Y85" s="161" t="s">
        <v>242</v>
      </c>
      <c r="Z85" s="124" t="s">
        <v>266</v>
      </c>
      <c r="AA85" s="124" t="s">
        <v>267</v>
      </c>
    </row>
    <row r="86" spans="1:27" ht="5.0999999999999996" customHeight="1">
      <c r="B86" s="204"/>
      <c r="C86" s="205"/>
      <c r="D86" s="230"/>
      <c r="E86" s="205"/>
      <c r="F86" s="207"/>
      <c r="G86" s="207"/>
      <c r="H86" s="235"/>
      <c r="I86" s="235"/>
      <c r="J86" s="209"/>
      <c r="K86" s="244"/>
      <c r="L86" s="236"/>
      <c r="M86" s="110"/>
      <c r="N86" s="17"/>
      <c r="O86" s="237"/>
      <c r="P86" s="237"/>
      <c r="Q86" s="112"/>
      <c r="R86" s="111"/>
      <c r="S86" s="17"/>
      <c r="T86" s="209"/>
      <c r="U86" s="9"/>
      <c r="V86" s="133"/>
      <c r="W86" s="209"/>
      <c r="X86" s="238"/>
      <c r="Y86" s="160"/>
      <c r="Z86" s="116"/>
      <c r="AA86" s="116"/>
    </row>
    <row r="87" spans="1:27" ht="30" customHeight="1">
      <c r="A87">
        <v>16</v>
      </c>
      <c r="B87" s="162" t="s">
        <v>22</v>
      </c>
      <c r="C87" s="5">
        <v>36468819</v>
      </c>
      <c r="D87" s="89" t="s">
        <v>199</v>
      </c>
      <c r="E87" s="5" t="s">
        <v>24</v>
      </c>
      <c r="F87" s="4" t="s">
        <v>279</v>
      </c>
      <c r="G87" s="4" t="s">
        <v>82</v>
      </c>
      <c r="H87" s="7">
        <v>39568</v>
      </c>
      <c r="I87" s="7" t="s">
        <v>200</v>
      </c>
      <c r="J87" s="95">
        <v>39891</v>
      </c>
      <c r="K87" s="61" t="s">
        <v>198</v>
      </c>
      <c r="L87" s="51">
        <v>654984.21</v>
      </c>
      <c r="M87" s="24"/>
      <c r="N87" s="23">
        <v>2</v>
      </c>
      <c r="O87" s="51">
        <v>653627.10000000009</v>
      </c>
      <c r="P87" s="51" t="s">
        <v>139</v>
      </c>
      <c r="Q87" s="54"/>
      <c r="R87" s="51"/>
      <c r="S87" s="21">
        <v>1</v>
      </c>
      <c r="T87" s="25" t="s">
        <v>317</v>
      </c>
      <c r="U87" s="20">
        <v>40519</v>
      </c>
      <c r="V87" s="24">
        <v>653627.1</v>
      </c>
      <c r="W87" s="8" t="s">
        <v>139</v>
      </c>
      <c r="X87" s="163"/>
      <c r="Y87" s="161" t="s">
        <v>242</v>
      </c>
      <c r="Z87" s="113" t="s">
        <v>268</v>
      </c>
      <c r="AA87" s="124" t="s">
        <v>269</v>
      </c>
    </row>
    <row r="88" spans="1:27" ht="78.75">
      <c r="B88" s="162" t="s">
        <v>22</v>
      </c>
      <c r="C88" s="5">
        <v>36468819</v>
      </c>
      <c r="D88" s="89" t="s">
        <v>202</v>
      </c>
      <c r="E88" s="5" t="s">
        <v>24</v>
      </c>
      <c r="F88" s="4" t="s">
        <v>279</v>
      </c>
      <c r="G88" s="4" t="s">
        <v>82</v>
      </c>
      <c r="H88" s="7">
        <v>40086</v>
      </c>
      <c r="I88" s="7" t="s">
        <v>139</v>
      </c>
      <c r="J88" s="19" t="s">
        <v>139</v>
      </c>
      <c r="K88" s="18" t="s">
        <v>201</v>
      </c>
      <c r="L88" s="144"/>
      <c r="M88" s="134"/>
      <c r="N88" s="117"/>
      <c r="O88" s="62"/>
      <c r="P88" s="62"/>
      <c r="Q88" s="63"/>
      <c r="R88" s="62"/>
      <c r="S88" s="64"/>
      <c r="T88" s="19"/>
      <c r="U88" s="19"/>
      <c r="V88" s="134"/>
      <c r="W88" s="8">
        <v>40638</v>
      </c>
      <c r="X88" s="163" t="s">
        <v>94</v>
      </c>
      <c r="Y88" s="161" t="s">
        <v>242</v>
      </c>
      <c r="Z88" s="113" t="s">
        <v>268</v>
      </c>
      <c r="AA88" s="124" t="s">
        <v>269</v>
      </c>
    </row>
    <row r="89" spans="1:27" ht="78.75">
      <c r="B89" s="162" t="s">
        <v>22</v>
      </c>
      <c r="C89" s="5">
        <v>36468819</v>
      </c>
      <c r="D89" s="90" t="s">
        <v>204</v>
      </c>
      <c r="E89" s="5" t="s">
        <v>24</v>
      </c>
      <c r="F89" s="4" t="s">
        <v>279</v>
      </c>
      <c r="G89" s="4" t="s">
        <v>82</v>
      </c>
      <c r="H89" s="7">
        <v>41597</v>
      </c>
      <c r="I89" s="7" t="s">
        <v>139</v>
      </c>
      <c r="J89" s="20" t="s">
        <v>139</v>
      </c>
      <c r="K89" s="18" t="s">
        <v>203</v>
      </c>
      <c r="L89" s="142"/>
      <c r="M89" s="128"/>
      <c r="N89" s="125"/>
      <c r="O89" s="51"/>
      <c r="P89" s="51"/>
      <c r="Q89" s="54"/>
      <c r="R89" s="51"/>
      <c r="S89" s="21"/>
      <c r="T89" s="20"/>
      <c r="U89" s="20"/>
      <c r="V89" s="128"/>
      <c r="W89" s="8">
        <v>42276</v>
      </c>
      <c r="X89" s="163" t="s">
        <v>205</v>
      </c>
      <c r="Y89" s="161" t="s">
        <v>242</v>
      </c>
      <c r="Z89" s="113" t="s">
        <v>268</v>
      </c>
      <c r="AA89" s="124" t="s">
        <v>269</v>
      </c>
    </row>
    <row r="90" spans="1:27" ht="63" customHeight="1">
      <c r="B90" s="162" t="s">
        <v>22</v>
      </c>
      <c r="C90" s="5">
        <v>36468819</v>
      </c>
      <c r="D90" s="90" t="s">
        <v>206</v>
      </c>
      <c r="E90" s="5">
        <v>5</v>
      </c>
      <c r="F90" s="4" t="s">
        <v>286</v>
      </c>
      <c r="G90" s="4" t="s">
        <v>131</v>
      </c>
      <c r="H90" s="36">
        <v>38306</v>
      </c>
      <c r="I90" s="36">
        <v>25</v>
      </c>
      <c r="J90" s="95">
        <v>38453</v>
      </c>
      <c r="K90" s="15">
        <v>205000007401</v>
      </c>
      <c r="L90" s="54">
        <v>15171373.32</v>
      </c>
      <c r="M90" s="26"/>
      <c r="N90" s="27">
        <v>5</v>
      </c>
      <c r="O90" s="62">
        <v>111537.69</v>
      </c>
      <c r="P90" s="63">
        <v>9407692.4399999995</v>
      </c>
      <c r="Q90" s="55">
        <v>12767876.888939999</v>
      </c>
      <c r="R90" s="68">
        <f>Tabuľka1[[#This Row],[Výška platby celkom v SKK]]/30.126</f>
        <v>423815.86964548891</v>
      </c>
      <c r="S90" s="28">
        <v>1</v>
      </c>
      <c r="T90" s="25" t="s">
        <v>207</v>
      </c>
      <c r="U90" s="29">
        <v>39891</v>
      </c>
      <c r="V90" s="26">
        <v>12767876.888939999</v>
      </c>
      <c r="W90" s="19" t="s">
        <v>139</v>
      </c>
      <c r="X90" s="164"/>
      <c r="Y90" s="161" t="s">
        <v>242</v>
      </c>
      <c r="Z90" s="113" t="s">
        <v>268</v>
      </c>
      <c r="AA90" s="124" t="s">
        <v>269</v>
      </c>
    </row>
    <row r="91" spans="1:27" s="30" customFormat="1" ht="5.0999999999999996" customHeight="1">
      <c r="B91" s="204"/>
      <c r="C91" s="205"/>
      <c r="D91" s="219"/>
      <c r="E91" s="205"/>
      <c r="F91" s="207"/>
      <c r="G91" s="207"/>
      <c r="H91" s="213"/>
      <c r="I91" s="213"/>
      <c r="J91" s="239"/>
      <c r="K91" s="14"/>
      <c r="L91" s="240"/>
      <c r="M91" s="32"/>
      <c r="N91" s="33"/>
      <c r="O91" s="227"/>
      <c r="P91" s="227"/>
      <c r="Q91" s="52"/>
      <c r="R91" s="56"/>
      <c r="S91" s="34"/>
      <c r="T91" s="229"/>
      <c r="U91" s="35"/>
      <c r="V91" s="32"/>
      <c r="W91" s="223"/>
      <c r="X91" s="218"/>
      <c r="Y91" s="160"/>
      <c r="Z91" s="116"/>
      <c r="AA91" s="116"/>
    </row>
    <row r="92" spans="1:27" ht="45" customHeight="1">
      <c r="A92">
        <v>17</v>
      </c>
      <c r="B92" s="162" t="s">
        <v>210</v>
      </c>
      <c r="C92" s="5">
        <v>36191141</v>
      </c>
      <c r="D92" s="90" t="s">
        <v>209</v>
      </c>
      <c r="E92" s="5" t="s">
        <v>37</v>
      </c>
      <c r="F92" s="88" t="s">
        <v>278</v>
      </c>
      <c r="G92" s="4" t="s">
        <v>91</v>
      </c>
      <c r="H92" s="36">
        <v>42311</v>
      </c>
      <c r="I92" s="36" t="s">
        <v>139</v>
      </c>
      <c r="J92" s="20" t="s">
        <v>139</v>
      </c>
      <c r="K92" s="61" t="s">
        <v>208</v>
      </c>
      <c r="L92" s="145"/>
      <c r="M92" s="75"/>
      <c r="N92" s="21"/>
      <c r="O92" s="69"/>
      <c r="P92" s="69"/>
      <c r="Q92" s="76"/>
      <c r="R92" s="51"/>
      <c r="S92" s="21"/>
      <c r="T92" s="25"/>
      <c r="U92" s="20"/>
      <c r="V92" s="77"/>
      <c r="W92" s="8">
        <v>42793</v>
      </c>
      <c r="X92" s="165" t="s">
        <v>94</v>
      </c>
      <c r="Y92" s="161" t="s">
        <v>242</v>
      </c>
      <c r="Z92" s="113" t="s">
        <v>271</v>
      </c>
      <c r="AA92" s="113" t="s">
        <v>270</v>
      </c>
    </row>
    <row r="93" spans="1:27" ht="45">
      <c r="B93" s="162" t="s">
        <v>210</v>
      </c>
      <c r="C93" s="5">
        <v>36191141</v>
      </c>
      <c r="D93" s="90" t="s">
        <v>212</v>
      </c>
      <c r="E93" s="5" t="s">
        <v>24</v>
      </c>
      <c r="F93" s="4" t="s">
        <v>279</v>
      </c>
      <c r="G93" s="4" t="s">
        <v>82</v>
      </c>
      <c r="H93" s="36">
        <v>41597</v>
      </c>
      <c r="I93" s="36" t="s">
        <v>139</v>
      </c>
      <c r="J93" s="20" t="s">
        <v>139</v>
      </c>
      <c r="K93" s="61" t="s">
        <v>211</v>
      </c>
      <c r="L93" s="145"/>
      <c r="M93" s="75"/>
      <c r="N93" s="21"/>
      <c r="O93" s="69"/>
      <c r="P93" s="69"/>
      <c r="Q93" s="76"/>
      <c r="R93" s="51"/>
      <c r="S93" s="21"/>
      <c r="T93" s="25"/>
      <c r="U93" s="20"/>
      <c r="V93" s="77"/>
      <c r="W93" s="8">
        <v>41911</v>
      </c>
      <c r="X93" s="165" t="s">
        <v>94</v>
      </c>
      <c r="Y93" s="161" t="s">
        <v>242</v>
      </c>
      <c r="Z93" s="113" t="s">
        <v>271</v>
      </c>
      <c r="AA93" s="113" t="s">
        <v>270</v>
      </c>
    </row>
    <row r="94" spans="1:27" ht="45" customHeight="1">
      <c r="B94" s="162" t="s">
        <v>210</v>
      </c>
      <c r="C94" s="5">
        <v>36191141</v>
      </c>
      <c r="D94" s="90" t="s">
        <v>215</v>
      </c>
      <c r="E94" s="5" t="s">
        <v>214</v>
      </c>
      <c r="F94" s="4" t="s">
        <v>280</v>
      </c>
      <c r="G94" s="4" t="s">
        <v>82</v>
      </c>
      <c r="H94" s="36">
        <v>39567</v>
      </c>
      <c r="I94" s="36" t="s">
        <v>216</v>
      </c>
      <c r="J94" s="20">
        <v>39974</v>
      </c>
      <c r="K94" s="61" t="s">
        <v>213</v>
      </c>
      <c r="L94" s="51">
        <v>390533.51</v>
      </c>
      <c r="M94" s="24"/>
      <c r="N94" s="21">
        <v>3</v>
      </c>
      <c r="O94" s="51">
        <v>390533.51</v>
      </c>
      <c r="P94" s="51" t="s">
        <v>139</v>
      </c>
      <c r="Q94" s="76"/>
      <c r="R94" s="51">
        <v>390533.51</v>
      </c>
      <c r="S94" s="21">
        <v>1</v>
      </c>
      <c r="T94" s="25" t="s">
        <v>318</v>
      </c>
      <c r="U94" s="20">
        <v>41100</v>
      </c>
      <c r="V94" s="24">
        <v>390533.51</v>
      </c>
      <c r="W94" s="8" t="s">
        <v>139</v>
      </c>
      <c r="X94" s="165"/>
      <c r="Y94" s="161" t="s">
        <v>242</v>
      </c>
      <c r="Z94" s="113" t="s">
        <v>271</v>
      </c>
      <c r="AA94" s="113" t="s">
        <v>270</v>
      </c>
    </row>
    <row r="95" spans="1:27" ht="56.25" customHeight="1">
      <c r="B95" s="162" t="s">
        <v>210</v>
      </c>
      <c r="C95" s="5">
        <v>36191141</v>
      </c>
      <c r="D95" s="90" t="s">
        <v>217</v>
      </c>
      <c r="E95" s="5" t="s">
        <v>214</v>
      </c>
      <c r="F95" s="4" t="s">
        <v>288</v>
      </c>
      <c r="G95" s="4" t="s">
        <v>75</v>
      </c>
      <c r="H95" s="36">
        <v>38518</v>
      </c>
      <c r="I95" s="36" t="s">
        <v>139</v>
      </c>
      <c r="J95" s="20" t="s">
        <v>139</v>
      </c>
      <c r="K95" s="81">
        <v>11310200362</v>
      </c>
      <c r="L95" s="145"/>
      <c r="M95" s="75"/>
      <c r="N95" s="21"/>
      <c r="O95" s="69"/>
      <c r="P95" s="69"/>
      <c r="Q95" s="76"/>
      <c r="R95" s="51"/>
      <c r="S95" s="21"/>
      <c r="T95" s="25"/>
      <c r="U95" s="20"/>
      <c r="V95" s="77"/>
      <c r="W95" s="8">
        <v>39363</v>
      </c>
      <c r="X95" s="175" t="s">
        <v>86</v>
      </c>
      <c r="Y95" s="161" t="s">
        <v>242</v>
      </c>
      <c r="Z95" s="113" t="s">
        <v>271</v>
      </c>
      <c r="AA95" s="113" t="s">
        <v>270</v>
      </c>
    </row>
    <row r="96" spans="1:27" ht="5.0999999999999996" customHeight="1">
      <c r="B96" s="204"/>
      <c r="C96" s="205"/>
      <c r="D96" s="219"/>
      <c r="E96" s="205"/>
      <c r="F96" s="207"/>
      <c r="G96" s="207"/>
      <c r="H96" s="213"/>
      <c r="I96" s="213"/>
      <c r="J96" s="223"/>
      <c r="K96" s="38"/>
      <c r="L96" s="221"/>
      <c r="M96" s="127"/>
      <c r="N96" s="123"/>
      <c r="O96" s="222"/>
      <c r="P96" s="222"/>
      <c r="Q96" s="79"/>
      <c r="R96" s="56"/>
      <c r="S96" s="34"/>
      <c r="T96" s="223"/>
      <c r="U96" s="35"/>
      <c r="V96" s="123"/>
      <c r="W96" s="223"/>
      <c r="X96" s="218"/>
      <c r="Y96" s="160"/>
      <c r="Z96" s="116"/>
      <c r="AA96" s="116"/>
    </row>
    <row r="97" spans="1:27" ht="45" customHeight="1">
      <c r="A97">
        <v>18</v>
      </c>
      <c r="B97" s="162" t="s">
        <v>218</v>
      </c>
      <c r="C97" s="5">
        <v>36596515</v>
      </c>
      <c r="D97" s="89" t="s">
        <v>219</v>
      </c>
      <c r="E97" s="5" t="s">
        <v>24</v>
      </c>
      <c r="F97" s="4" t="s">
        <v>279</v>
      </c>
      <c r="G97" s="4" t="s">
        <v>82</v>
      </c>
      <c r="H97" s="7">
        <v>39567</v>
      </c>
      <c r="I97" s="114" t="s">
        <v>139</v>
      </c>
      <c r="J97" s="19" t="s">
        <v>139</v>
      </c>
      <c r="K97" s="37" t="s">
        <v>220</v>
      </c>
      <c r="L97" s="146"/>
      <c r="M97" s="135"/>
      <c r="N97" s="117"/>
      <c r="O97" s="119"/>
      <c r="P97" s="119"/>
      <c r="Q97" s="120"/>
      <c r="R97" s="62"/>
      <c r="S97" s="64"/>
      <c r="T97" s="19"/>
      <c r="U97" s="19"/>
      <c r="V97" s="117"/>
      <c r="W97" s="7">
        <v>40042</v>
      </c>
      <c r="X97" s="163" t="s">
        <v>86</v>
      </c>
      <c r="Y97" s="155" t="s">
        <v>234</v>
      </c>
      <c r="Z97" s="113" t="s">
        <v>265</v>
      </c>
      <c r="AA97" s="113"/>
    </row>
    <row r="98" spans="1:27" ht="5.0999999999999996" customHeight="1">
      <c r="B98" s="204"/>
      <c r="C98" s="205"/>
      <c r="D98" s="219"/>
      <c r="E98" s="205"/>
      <c r="F98" s="207"/>
      <c r="G98" s="207"/>
      <c r="H98" s="213"/>
      <c r="I98" s="213"/>
      <c r="J98" s="223"/>
      <c r="K98" s="38"/>
      <c r="L98" s="221"/>
      <c r="M98" s="127"/>
      <c r="N98" s="123"/>
      <c r="O98" s="222"/>
      <c r="P98" s="222"/>
      <c r="Q98" s="79"/>
      <c r="R98" s="136"/>
      <c r="S98" s="137"/>
      <c r="T98" s="223"/>
      <c r="U98" s="35"/>
      <c r="V98" s="123"/>
      <c r="W98" s="223"/>
      <c r="X98" s="241"/>
      <c r="Y98" s="160"/>
      <c r="Z98" s="116"/>
      <c r="AA98" s="116"/>
    </row>
    <row r="99" spans="1:27" ht="45" customHeight="1">
      <c r="A99">
        <v>19</v>
      </c>
      <c r="B99" s="176" t="s">
        <v>273</v>
      </c>
      <c r="C99" s="5">
        <v>36705233</v>
      </c>
      <c r="D99" s="13" t="s">
        <v>276</v>
      </c>
      <c r="E99" s="5" t="s">
        <v>24</v>
      </c>
      <c r="F99" s="4" t="s">
        <v>279</v>
      </c>
      <c r="G99" s="4" t="s">
        <v>82</v>
      </c>
      <c r="H99" s="7">
        <v>40112</v>
      </c>
      <c r="I99" s="114" t="s">
        <v>139</v>
      </c>
      <c r="J99" s="74" t="s">
        <v>139</v>
      </c>
      <c r="K99" s="4" t="s">
        <v>275</v>
      </c>
      <c r="L99" s="140"/>
      <c r="M99" s="126"/>
      <c r="N99" s="125"/>
      <c r="O99" s="69"/>
      <c r="P99" s="69"/>
      <c r="Q99" s="76"/>
      <c r="R99" s="138"/>
      <c r="S99" s="139"/>
      <c r="T99" s="20"/>
      <c r="U99" s="20"/>
      <c r="V99" s="125"/>
      <c r="W99" s="20">
        <v>40662</v>
      </c>
      <c r="X99" s="177" t="s">
        <v>94</v>
      </c>
      <c r="Y99" s="115" t="s">
        <v>274</v>
      </c>
      <c r="Z99" s="124"/>
      <c r="AA99" s="124"/>
    </row>
    <row r="100" spans="1:27" ht="5.0999999999999996" customHeight="1">
      <c r="B100" s="204"/>
      <c r="C100" s="205"/>
      <c r="D100" s="219"/>
      <c r="E100" s="205"/>
      <c r="F100" s="207"/>
      <c r="G100" s="207"/>
      <c r="H100" s="213"/>
      <c r="I100" s="213"/>
      <c r="J100" s="223"/>
      <c r="K100" s="14"/>
      <c r="L100" s="242"/>
      <c r="M100" s="78"/>
      <c r="N100" s="34"/>
      <c r="O100" s="222"/>
      <c r="P100" s="222"/>
      <c r="Q100" s="79"/>
      <c r="R100" s="56"/>
      <c r="S100" s="34"/>
      <c r="T100" s="229"/>
      <c r="U100" s="35"/>
      <c r="V100" s="80"/>
      <c r="W100" s="223"/>
      <c r="X100" s="218"/>
      <c r="Y100" s="160"/>
      <c r="Z100" s="116"/>
      <c r="AA100" s="116"/>
    </row>
    <row r="101" spans="1:27" ht="15.75" thickBot="1">
      <c r="B101" s="247"/>
      <c r="C101" s="248"/>
      <c r="D101" s="249"/>
      <c r="E101" s="250"/>
      <c r="F101" s="250"/>
      <c r="G101" s="250"/>
      <c r="H101" s="251"/>
      <c r="I101" s="251"/>
      <c r="J101" s="252"/>
      <c r="K101" s="253"/>
      <c r="L101" s="254"/>
      <c r="M101" s="255"/>
      <c r="N101" s="256"/>
      <c r="O101" s="258">
        <f>SUBTOTAL(109,Tabuľka1[Výška platby celkom v EUR po 01.01.2009])</f>
        <v>12209482.939999998</v>
      </c>
      <c r="P101" s="277">
        <f>SUBTOTAL(109,Tabuľka1[Výška platby celkom v SKK do 31.12.2008])</f>
        <v>97884381.319999993</v>
      </c>
      <c r="Q101" s="257">
        <f>SUM(Tabuľka1[Výška platby celkom v SKK])</f>
        <v>194307312.64496002</v>
      </c>
      <c r="R101" s="258">
        <f>SUM(Tabuľka1[Výška platby celkom v EUR (vyplatené v SKK prepočítané kurzom 30,126)])</f>
        <v>14805022.052573858</v>
      </c>
      <c r="S101" s="252"/>
      <c r="T101" s="259"/>
      <c r="U101" s="260"/>
      <c r="V101" s="256"/>
      <c r="W101" s="252"/>
      <c r="X101" s="261"/>
      <c r="Y101" s="262"/>
      <c r="Z101" s="263"/>
      <c r="AA101" s="263"/>
    </row>
    <row r="102" spans="1:27">
      <c r="N102" s="57"/>
      <c r="O102" s="57"/>
    </row>
    <row r="104" spans="1:27">
      <c r="O104" s="121"/>
    </row>
    <row r="107" spans="1:27" ht="30" customHeight="1"/>
    <row r="109" spans="1:27" ht="30" customHeight="1"/>
    <row r="113" ht="53.25" customHeight="1"/>
    <row r="115" ht="81.75" customHeight="1"/>
    <row r="119" ht="51.75" customHeight="1"/>
    <row r="157" ht="31.5" customHeight="1"/>
    <row r="159" ht="33" customHeight="1"/>
    <row r="181" spans="1:168" s="60" customFormat="1">
      <c r="A181" s="42"/>
      <c r="B181"/>
      <c r="C181"/>
      <c r="D181"/>
      <c r="E181"/>
      <c r="F181"/>
      <c r="G181"/>
      <c r="H181"/>
      <c r="I181" s="1"/>
      <c r="J181" s="2"/>
      <c r="K181" s="47"/>
      <c r="L181"/>
      <c r="M181"/>
      <c r="N181" s="47"/>
      <c r="O181" s="47"/>
      <c r="P181" s="1"/>
      <c r="Q181" s="66"/>
      <c r="R181"/>
      <c r="S181" s="47"/>
      <c r="T181"/>
      <c r="U181"/>
      <c r="V181" s="1"/>
      <c r="W181" s="45"/>
      <c r="X181" s="45"/>
      <c r="Y181" s="45"/>
      <c r="Z181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30"/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30"/>
      <c r="CW181" s="30"/>
      <c r="CX181" s="30"/>
      <c r="CY181" s="30"/>
      <c r="CZ181" s="30"/>
      <c r="DA181" s="30"/>
      <c r="DB181" s="30"/>
      <c r="DC181" s="30"/>
      <c r="DD181" s="30"/>
      <c r="DE181" s="30"/>
      <c r="DF181" s="30"/>
      <c r="DG181" s="30"/>
      <c r="DH181" s="30"/>
      <c r="DI181" s="30"/>
      <c r="DJ181" s="30"/>
      <c r="DK181" s="30"/>
      <c r="DL181" s="30"/>
      <c r="DM181" s="30"/>
      <c r="DN181" s="30"/>
      <c r="DO181" s="30"/>
      <c r="DP181" s="30"/>
      <c r="DQ181" s="30"/>
      <c r="DR181" s="30"/>
      <c r="DS181" s="30"/>
      <c r="DT181" s="30"/>
      <c r="DU181" s="30"/>
      <c r="DV181" s="30"/>
      <c r="DW181" s="30"/>
      <c r="DX181" s="30"/>
      <c r="DY181" s="30"/>
      <c r="DZ181" s="30"/>
      <c r="EA181" s="30"/>
      <c r="EB181" s="30"/>
      <c r="EC181" s="30"/>
      <c r="ED181" s="30"/>
      <c r="EE181" s="30"/>
      <c r="EF181" s="30"/>
      <c r="EG181" s="30"/>
      <c r="EH181" s="30"/>
      <c r="EI181" s="30"/>
      <c r="EJ181" s="30"/>
      <c r="EK181" s="30"/>
      <c r="EL181" s="30"/>
      <c r="EM181" s="30"/>
      <c r="EN181" s="30"/>
      <c r="EO181" s="30"/>
      <c r="EP181" s="30"/>
      <c r="EQ181" s="30"/>
      <c r="ER181" s="30"/>
      <c r="ES181" s="30"/>
      <c r="ET181" s="30"/>
      <c r="EU181" s="30"/>
      <c r="EV181" s="30"/>
      <c r="EW181" s="30"/>
      <c r="EX181" s="30"/>
      <c r="EY181" s="30"/>
      <c r="EZ181" s="30"/>
      <c r="FA181" s="30"/>
      <c r="FB181" s="30"/>
      <c r="FC181" s="30"/>
      <c r="FD181" s="30"/>
      <c r="FE181" s="30"/>
      <c r="FF181" s="30"/>
      <c r="FG181" s="30"/>
      <c r="FH181" s="30"/>
      <c r="FI181" s="30"/>
      <c r="FJ181" s="30"/>
      <c r="FK181" s="30"/>
      <c r="FL181" s="30"/>
    </row>
    <row r="182" spans="1:168"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30"/>
      <c r="CG182" s="30"/>
      <c r="CH182" s="30"/>
      <c r="CI182" s="30"/>
      <c r="CJ182" s="30"/>
      <c r="CK182" s="30"/>
      <c r="CL182" s="30"/>
      <c r="CM182" s="30"/>
      <c r="CN182" s="30"/>
      <c r="CO182" s="30"/>
      <c r="CP182" s="30"/>
      <c r="CQ182" s="30"/>
      <c r="CR182" s="30"/>
      <c r="CS182" s="30"/>
      <c r="CT182" s="30"/>
      <c r="CU182" s="30"/>
      <c r="CV182" s="30"/>
      <c r="CW182" s="30"/>
      <c r="CX182" s="30"/>
      <c r="CY182" s="30"/>
      <c r="CZ182" s="30"/>
      <c r="DA182" s="30"/>
      <c r="DB182" s="30"/>
      <c r="DC182" s="30"/>
      <c r="DD182" s="30"/>
      <c r="DE182" s="30"/>
      <c r="DF182" s="30"/>
      <c r="DG182" s="30"/>
      <c r="DH182" s="30"/>
      <c r="DI182" s="30"/>
      <c r="DJ182" s="30"/>
      <c r="DK182" s="30"/>
      <c r="DL182" s="30"/>
      <c r="DM182" s="30"/>
      <c r="DN182" s="30"/>
      <c r="DO182" s="30"/>
      <c r="DP182" s="30"/>
      <c r="DQ182" s="30"/>
      <c r="DR182" s="30"/>
      <c r="DS182" s="30"/>
      <c r="DT182" s="30"/>
      <c r="DU182" s="30"/>
      <c r="DV182" s="30"/>
      <c r="DW182" s="30"/>
      <c r="DX182" s="30"/>
      <c r="DY182" s="30"/>
      <c r="DZ182" s="30"/>
      <c r="EA182" s="30"/>
      <c r="EB182" s="30"/>
      <c r="EC182" s="30"/>
      <c r="ED182" s="30"/>
      <c r="EE182" s="30"/>
      <c r="EF182" s="30"/>
      <c r="EG182" s="30"/>
      <c r="EH182" s="30"/>
      <c r="EI182" s="30"/>
      <c r="EJ182" s="30"/>
      <c r="EK182" s="30"/>
      <c r="EL182" s="30"/>
      <c r="EM182" s="30"/>
      <c r="EN182" s="30"/>
      <c r="EO182" s="30"/>
      <c r="EP182" s="30"/>
      <c r="EQ182" s="30"/>
      <c r="ER182" s="30"/>
      <c r="ES182" s="30"/>
      <c r="ET182" s="30"/>
      <c r="EU182" s="30"/>
      <c r="EV182" s="30"/>
      <c r="EW182" s="30"/>
      <c r="EX182" s="30"/>
      <c r="EY182" s="30"/>
      <c r="EZ182" s="30"/>
      <c r="FA182" s="30"/>
      <c r="FB182" s="30"/>
      <c r="FC182" s="30"/>
      <c r="FD182" s="30"/>
      <c r="FE182" s="30"/>
      <c r="FF182" s="30"/>
      <c r="FG182" s="30"/>
      <c r="FH182" s="30"/>
      <c r="FI182" s="30"/>
      <c r="FJ182" s="30"/>
      <c r="FK182" s="30"/>
      <c r="FL182" s="30"/>
    </row>
    <row r="184" spans="1:168">
      <c r="A184" s="59"/>
    </row>
    <row r="189" spans="1:168" s="30" customFormat="1">
      <c r="B189"/>
      <c r="C189"/>
      <c r="D189"/>
      <c r="E189"/>
      <c r="F189"/>
      <c r="G189"/>
      <c r="H189"/>
      <c r="I189" s="1"/>
      <c r="J189" s="2"/>
      <c r="K189" s="47"/>
      <c r="L189"/>
      <c r="M189"/>
      <c r="N189" s="47"/>
      <c r="O189" s="47"/>
      <c r="P189" s="1"/>
      <c r="Q189" s="66"/>
      <c r="R189"/>
      <c r="S189" s="47"/>
      <c r="T189"/>
      <c r="U189"/>
      <c r="V189" s="1"/>
      <c r="W189" s="45"/>
      <c r="X189" s="45"/>
      <c r="Y189" s="45"/>
      <c r="Z189"/>
    </row>
    <row r="190" spans="1:168" s="30" customFormat="1">
      <c r="B190"/>
      <c r="C190"/>
      <c r="D190"/>
      <c r="E190"/>
      <c r="F190"/>
      <c r="G190"/>
      <c r="H190"/>
      <c r="I190" s="1"/>
      <c r="J190" s="2"/>
      <c r="K190" s="47"/>
      <c r="L190"/>
      <c r="M190"/>
      <c r="N190" s="47"/>
      <c r="O190" s="47"/>
      <c r="P190" s="1"/>
      <c r="Q190" s="66"/>
      <c r="R190"/>
      <c r="S190" s="47"/>
      <c r="T190"/>
      <c r="U190"/>
      <c r="V190" s="1"/>
      <c r="W190" s="45"/>
      <c r="X190" s="45"/>
      <c r="Y190" s="45"/>
      <c r="Z190"/>
    </row>
    <row r="194" spans="1:1">
      <c r="A194" s="59"/>
    </row>
  </sheetData>
  <conditionalFormatting sqref="K14:K15">
    <cfRule type="duplicateValues" dxfId="19" priority="13"/>
  </conditionalFormatting>
  <conditionalFormatting sqref="K18">
    <cfRule type="duplicateValues" dxfId="18" priority="11"/>
  </conditionalFormatting>
  <conditionalFormatting sqref="K16:K17">
    <cfRule type="duplicateValues" dxfId="17" priority="9"/>
  </conditionalFormatting>
  <conditionalFormatting sqref="K19:K20">
    <cfRule type="duplicateValues" dxfId="16" priority="8"/>
  </conditionalFormatting>
  <conditionalFormatting sqref="K21:K24">
    <cfRule type="duplicateValues" dxfId="15" priority="7"/>
  </conditionalFormatting>
  <conditionalFormatting sqref="K43:K44">
    <cfRule type="duplicateValues" dxfId="14" priority="6"/>
  </conditionalFormatting>
  <conditionalFormatting sqref="K54:K55">
    <cfRule type="duplicateValues" dxfId="13" priority="4"/>
  </conditionalFormatting>
  <conditionalFormatting sqref="K67">
    <cfRule type="duplicateValues" dxfId="12" priority="3"/>
  </conditionalFormatting>
  <conditionalFormatting sqref="K73">
    <cfRule type="duplicateValues" dxfId="11" priority="2"/>
  </conditionalFormatting>
  <conditionalFormatting sqref="K81">
    <cfRule type="duplicateValues" dxfId="10" priority="1"/>
  </conditionalFormatting>
  <pageMargins left="0.7" right="0.7" top="0.75" bottom="0.75" header="0.3" footer="0.3"/>
  <pageSetup paperSize="8" scale="64" fitToHeight="0" orientation="landscape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8:I8"/>
  <sheetViews>
    <sheetView workbookViewId="0">
      <selection activeCell="F8" sqref="F8"/>
    </sheetView>
  </sheetViews>
  <sheetFormatPr defaultRowHeight="15"/>
  <sheetData>
    <row r="8" spans="6:9" ht="33.75">
      <c r="F8" s="330" t="s">
        <v>321</v>
      </c>
      <c r="G8" s="330"/>
      <c r="H8" s="330"/>
      <c r="I8" s="330"/>
    </row>
  </sheetData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pageSetUpPr fitToPage="1"/>
  </sheetPr>
  <dimension ref="B1:X4"/>
  <sheetViews>
    <sheetView tabSelected="1" zoomScale="70" zoomScaleNormal="70" workbookViewId="0">
      <selection activeCell="B3" sqref="B3"/>
    </sheetView>
  </sheetViews>
  <sheetFormatPr defaultRowHeight="15"/>
  <cols>
    <col min="1" max="1" width="0.4257812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4.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56.25">
      <c r="B3" s="292" t="s">
        <v>47</v>
      </c>
      <c r="C3" s="5">
        <v>36453561</v>
      </c>
      <c r="D3" s="70" t="s">
        <v>25</v>
      </c>
      <c r="E3" s="5" t="s">
        <v>24</v>
      </c>
      <c r="F3" s="4" t="s">
        <v>279</v>
      </c>
      <c r="G3" s="4" t="s">
        <v>82</v>
      </c>
      <c r="H3" s="8">
        <v>40086</v>
      </c>
      <c r="I3" s="8" t="s">
        <v>139</v>
      </c>
      <c r="J3" s="20" t="s">
        <v>139</v>
      </c>
      <c r="K3" s="18" t="s">
        <v>23</v>
      </c>
      <c r="L3" s="317"/>
      <c r="M3" s="125"/>
      <c r="N3" s="125"/>
      <c r="O3" s="69"/>
      <c r="P3" s="69"/>
      <c r="Q3" s="76"/>
      <c r="R3" s="51"/>
      <c r="S3" s="125"/>
      <c r="T3" s="20"/>
      <c r="U3" s="20"/>
      <c r="V3" s="125"/>
      <c r="W3" s="8">
        <v>40739</v>
      </c>
      <c r="X3" s="293" t="s">
        <v>94</v>
      </c>
    </row>
    <row r="4" spans="2:24">
      <c r="B4" s="318" t="s">
        <v>319</v>
      </c>
      <c r="C4" s="319"/>
      <c r="D4" s="320"/>
      <c r="E4" s="319"/>
      <c r="F4" s="319"/>
      <c r="G4" s="319"/>
      <c r="H4" s="321"/>
      <c r="I4" s="321"/>
      <c r="J4" s="322"/>
      <c r="K4" s="323"/>
      <c r="L4" s="324"/>
      <c r="M4" s="325"/>
      <c r="N4" s="325"/>
      <c r="O4" s="326">
        <f>SUBTOTAL(109,Tabuľka3[Výška platby celkom v EUR po 01.01.2009])</f>
        <v>0</v>
      </c>
      <c r="P4" s="327">
        <f>SUBTOTAL(109,Tabuľka3[Výška platby celkom v SKK do 31.12.2008])</f>
        <v>0</v>
      </c>
      <c r="Q4" s="328"/>
      <c r="R4" s="328"/>
      <c r="S4" s="322"/>
      <c r="T4" s="322"/>
      <c r="U4" s="322"/>
      <c r="V4" s="322"/>
      <c r="W4" s="321"/>
      <c r="X4" s="329"/>
    </row>
  </sheetData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>
    <pageSetUpPr fitToPage="1"/>
  </sheetPr>
  <dimension ref="A1:X5"/>
  <sheetViews>
    <sheetView topLeftCell="B1" zoomScale="78" zoomScaleNormal="78" workbookViewId="0">
      <selection activeCell="D9" sqref="D9"/>
    </sheetView>
  </sheetViews>
  <sheetFormatPr defaultRowHeight="15"/>
  <cols>
    <col min="1" max="1" width="4.42578125" hidden="1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18.5703125" bestFit="1" customWidth="1"/>
    <col min="7" max="7" width="12.5703125" bestFit="1" customWidth="1"/>
    <col min="8" max="8" width="21.85546875" bestFit="1" customWidth="1"/>
    <col min="9" max="9" width="15.5703125" bestFit="1" customWidth="1"/>
    <col min="10" max="10" width="23.7109375" bestFit="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3.7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33.75">
      <c r="B3" s="275" t="s">
        <v>48</v>
      </c>
      <c r="C3" s="264">
        <v>36217808</v>
      </c>
      <c r="D3" s="265" t="s">
        <v>27</v>
      </c>
      <c r="E3" s="264" t="s">
        <v>24</v>
      </c>
      <c r="F3" s="266" t="s">
        <v>279</v>
      </c>
      <c r="G3" s="266" t="s">
        <v>82</v>
      </c>
      <c r="H3" s="267">
        <v>39567</v>
      </c>
      <c r="I3" s="267" t="s">
        <v>28</v>
      </c>
      <c r="J3" s="268">
        <v>40045</v>
      </c>
      <c r="K3" s="269" t="s">
        <v>26</v>
      </c>
      <c r="L3" s="270">
        <v>852520.74</v>
      </c>
      <c r="M3" s="271"/>
      <c r="N3" s="274">
        <v>3</v>
      </c>
      <c r="O3" s="270">
        <v>719010.12</v>
      </c>
      <c r="P3" s="270" t="s">
        <v>139</v>
      </c>
      <c r="Q3" s="272">
        <v>21660898.875119999</v>
      </c>
      <c r="R3" s="270">
        <v>719010.12</v>
      </c>
      <c r="S3" s="274">
        <v>1</v>
      </c>
      <c r="T3" s="268" t="s">
        <v>305</v>
      </c>
      <c r="U3" s="268">
        <v>41257</v>
      </c>
      <c r="V3" s="271">
        <v>719010.12</v>
      </c>
      <c r="W3" s="273" t="s">
        <v>139</v>
      </c>
      <c r="X3" s="276"/>
    </row>
    <row r="4" spans="2:24" ht="33.75">
      <c r="B4" s="315" t="s">
        <v>48</v>
      </c>
      <c r="C4" s="87">
        <v>36217808</v>
      </c>
      <c r="D4" s="13" t="s">
        <v>30</v>
      </c>
      <c r="E4" s="278" t="s">
        <v>24</v>
      </c>
      <c r="F4" s="279" t="s">
        <v>279</v>
      </c>
      <c r="G4" s="279" t="s">
        <v>82</v>
      </c>
      <c r="H4" s="280">
        <v>40086</v>
      </c>
      <c r="I4" s="280" t="s">
        <v>139</v>
      </c>
      <c r="J4" s="281" t="s">
        <v>139</v>
      </c>
      <c r="K4" s="65" t="s">
        <v>29</v>
      </c>
      <c r="L4" s="49"/>
      <c r="M4" s="10"/>
      <c r="N4" s="37"/>
      <c r="O4" s="49"/>
      <c r="P4" s="49"/>
      <c r="Q4" s="53"/>
      <c r="R4" s="49"/>
      <c r="S4" s="37"/>
      <c r="T4" s="281"/>
      <c r="U4" s="281"/>
      <c r="V4" s="10"/>
      <c r="W4" s="280">
        <v>40668</v>
      </c>
      <c r="X4" s="316" t="s">
        <v>94</v>
      </c>
    </row>
    <row r="5" spans="2:24">
      <c r="B5" s="294" t="s">
        <v>319</v>
      </c>
      <c r="C5" s="295"/>
      <c r="D5" s="295"/>
      <c r="E5" s="295"/>
      <c r="F5" s="295"/>
      <c r="G5" s="295"/>
      <c r="H5" s="295"/>
      <c r="I5" s="295"/>
      <c r="J5" s="295"/>
      <c r="K5" s="295"/>
      <c r="L5" s="296"/>
      <c r="M5" s="297"/>
      <c r="N5" s="297"/>
      <c r="O5" s="298">
        <f>SUBTOTAL(109,Tabuľka4[Výška platby celkom v EUR po 01.01.2009])</f>
        <v>719010.12</v>
      </c>
      <c r="P5" s="297" t="s">
        <v>320</v>
      </c>
      <c r="Q5" s="295"/>
      <c r="R5" s="295"/>
      <c r="S5" s="295"/>
      <c r="T5" s="295"/>
      <c r="U5" s="295"/>
      <c r="V5" s="295"/>
      <c r="W5" s="295"/>
      <c r="X5" s="300"/>
    </row>
  </sheetData>
  <pageMargins left="0.7" right="0.7" top="0.75" bottom="0.75" header="0.3" footer="0.3"/>
  <pageSetup paperSize="8" scale="63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>
    <pageSetUpPr fitToPage="1"/>
  </sheetPr>
  <dimension ref="B2:X4"/>
  <sheetViews>
    <sheetView zoomScale="70" zoomScaleNormal="70" workbookViewId="0">
      <selection activeCell="P11" sqref="P11"/>
    </sheetView>
  </sheetViews>
  <sheetFormatPr defaultRowHeight="15"/>
  <cols>
    <col min="1" max="1" width="0.8554687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67.5">
      <c r="B3" s="292" t="s">
        <v>35</v>
      </c>
      <c r="C3" s="5">
        <v>46590030</v>
      </c>
      <c r="D3" s="13" t="s">
        <v>32</v>
      </c>
      <c r="E3" s="5" t="s">
        <v>24</v>
      </c>
      <c r="F3" s="4" t="s">
        <v>279</v>
      </c>
      <c r="G3" s="4" t="s">
        <v>82</v>
      </c>
      <c r="H3" s="8">
        <v>41886</v>
      </c>
      <c r="I3" s="8" t="s">
        <v>33</v>
      </c>
      <c r="J3" s="6">
        <v>42129</v>
      </c>
      <c r="K3" s="61" t="s">
        <v>31</v>
      </c>
      <c r="L3" s="49">
        <v>400088.4</v>
      </c>
      <c r="M3" s="10"/>
      <c r="N3" s="83" t="s">
        <v>34</v>
      </c>
      <c r="O3" s="49">
        <v>160920</v>
      </c>
      <c r="P3" s="49" t="s">
        <v>139</v>
      </c>
      <c r="Q3" s="53">
        <v>4847875.92</v>
      </c>
      <c r="R3" s="49">
        <v>160920</v>
      </c>
      <c r="S3" s="117"/>
      <c r="T3" s="6">
        <v>42527</v>
      </c>
      <c r="U3" s="19" t="s">
        <v>289</v>
      </c>
      <c r="V3" s="117"/>
      <c r="W3" s="19" t="s">
        <v>139</v>
      </c>
      <c r="X3" s="305"/>
    </row>
    <row r="4" spans="2:24">
      <c r="B4" s="294" t="s">
        <v>319</v>
      </c>
      <c r="C4" s="295"/>
      <c r="D4" s="295"/>
      <c r="E4" s="295"/>
      <c r="F4" s="295"/>
      <c r="G4" s="295"/>
      <c r="H4" s="295"/>
      <c r="I4" s="295"/>
      <c r="J4" s="295"/>
      <c r="K4" s="295"/>
      <c r="L4" s="296"/>
      <c r="M4" s="297"/>
      <c r="N4" s="297"/>
      <c r="O4" s="298">
        <f>SUBTOTAL(109,Tabuľka15[Výška platby celkom v EUR po 01.01.2009])</f>
        <v>160920</v>
      </c>
      <c r="P4" s="299">
        <f>SUBTOTAL(109,Tabuľka15[Výška platby celkom v SKK do 31.12.2008])</f>
        <v>0</v>
      </c>
      <c r="Q4" s="295"/>
      <c r="R4" s="295"/>
      <c r="S4" s="295"/>
      <c r="T4" s="295"/>
      <c r="U4" s="295"/>
      <c r="V4" s="295"/>
      <c r="W4" s="295"/>
      <c r="X4" s="300"/>
    </row>
  </sheetData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>
    <pageSetUpPr fitToPage="1"/>
  </sheetPr>
  <dimension ref="A1:X8"/>
  <sheetViews>
    <sheetView zoomScale="70" zoomScaleNormal="70" workbookViewId="0">
      <selection activeCell="W7" sqref="W7"/>
    </sheetView>
  </sheetViews>
  <sheetFormatPr defaultRowHeight="15"/>
  <cols>
    <col min="1" max="1" width="0.2851562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6.7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56.25">
      <c r="B3" s="292" t="s">
        <v>13</v>
      </c>
      <c r="C3" s="5">
        <v>36469076</v>
      </c>
      <c r="D3" s="13" t="s">
        <v>38</v>
      </c>
      <c r="E3" s="5" t="s">
        <v>37</v>
      </c>
      <c r="F3" s="118" t="s">
        <v>284</v>
      </c>
      <c r="G3" s="4" t="s">
        <v>131</v>
      </c>
      <c r="H3" s="36">
        <v>38779</v>
      </c>
      <c r="I3" s="36">
        <v>2079</v>
      </c>
      <c r="J3" s="6">
        <v>39140</v>
      </c>
      <c r="K3" s="85">
        <v>104010048002</v>
      </c>
      <c r="L3" s="53">
        <v>2837400</v>
      </c>
      <c r="M3" s="12"/>
      <c r="N3" s="71">
        <v>5</v>
      </c>
      <c r="O3" s="62" t="s">
        <v>139</v>
      </c>
      <c r="P3" s="63">
        <v>2837400</v>
      </c>
      <c r="Q3" s="53">
        <v>2837400</v>
      </c>
      <c r="R3" s="49">
        <f>Tabuľka1[[#This Row],[Výška platby celkom v SKK]]/30.126</f>
        <v>0</v>
      </c>
      <c r="S3" s="71">
        <v>1</v>
      </c>
      <c r="T3" s="6" t="s">
        <v>306</v>
      </c>
      <c r="U3" s="6">
        <v>39792</v>
      </c>
      <c r="V3" s="12">
        <v>2837400</v>
      </c>
      <c r="W3" s="19" t="s">
        <v>139</v>
      </c>
      <c r="X3" s="305"/>
    </row>
    <row r="4" spans="2:24" ht="56.25">
      <c r="B4" s="292" t="s">
        <v>13</v>
      </c>
      <c r="C4" s="5">
        <v>36469076</v>
      </c>
      <c r="D4" s="86" t="s">
        <v>40</v>
      </c>
      <c r="E4" s="5">
        <v>5</v>
      </c>
      <c r="F4" s="5" t="s">
        <v>286</v>
      </c>
      <c r="G4" s="4" t="s">
        <v>131</v>
      </c>
      <c r="H4" s="36">
        <v>38426</v>
      </c>
      <c r="I4" s="36">
        <v>504</v>
      </c>
      <c r="J4" s="6">
        <v>38656</v>
      </c>
      <c r="K4" s="85">
        <v>205000048001</v>
      </c>
      <c r="L4" s="53">
        <v>7007790</v>
      </c>
      <c r="M4" s="12"/>
      <c r="N4" s="71">
        <v>5</v>
      </c>
      <c r="O4" s="51">
        <v>93021.84</v>
      </c>
      <c r="P4" s="54">
        <v>4163001</v>
      </c>
      <c r="Q4" s="53">
        <v>6965376.9518400002</v>
      </c>
      <c r="R4" s="49">
        <f>Tabuľka1[[#This Row],[Výška platby celkom v SKK]]/30.126</f>
        <v>0</v>
      </c>
      <c r="S4" s="71">
        <v>1</v>
      </c>
      <c r="T4" s="6" t="s">
        <v>307</v>
      </c>
      <c r="U4" s="6">
        <v>40242</v>
      </c>
      <c r="V4" s="12">
        <v>6965376.9518400002</v>
      </c>
      <c r="W4" s="20" t="s">
        <v>139</v>
      </c>
      <c r="X4" s="303"/>
    </row>
    <row r="5" spans="2:24" ht="22.5">
      <c r="B5" s="312" t="s">
        <v>13</v>
      </c>
      <c r="C5" s="87">
        <v>36469076</v>
      </c>
      <c r="D5" s="13" t="s">
        <v>41</v>
      </c>
      <c r="E5" s="5" t="s">
        <v>24</v>
      </c>
      <c r="F5" s="4" t="s">
        <v>279</v>
      </c>
      <c r="G5" s="4" t="s">
        <v>82</v>
      </c>
      <c r="H5" s="36">
        <v>39568</v>
      </c>
      <c r="I5" s="36" t="s">
        <v>42</v>
      </c>
      <c r="J5" s="6">
        <v>40154</v>
      </c>
      <c r="K5" s="61" t="s">
        <v>36</v>
      </c>
      <c r="L5" s="49">
        <v>537752.25</v>
      </c>
      <c r="M5" s="10"/>
      <c r="N5" s="71">
        <v>2</v>
      </c>
      <c r="O5" s="49">
        <v>488099.06000000006</v>
      </c>
      <c r="P5" s="49" t="s">
        <v>139</v>
      </c>
      <c r="Q5" s="53">
        <f>Tabuľka1[[#This Row],[Výška platby celkom v EUR po 01.01.2009]]*30.126</f>
        <v>21660898.875119999</v>
      </c>
      <c r="R5" s="49">
        <f>Tabuľka1[[#This Row],[Výška platby celkom v SKK]]/30.126</f>
        <v>719010.12</v>
      </c>
      <c r="S5" s="71">
        <v>1</v>
      </c>
      <c r="T5" s="6" t="s">
        <v>308</v>
      </c>
      <c r="U5" s="6">
        <v>41108</v>
      </c>
      <c r="V5" s="10">
        <v>488099.06000000006</v>
      </c>
      <c r="W5" s="20" t="s">
        <v>139</v>
      </c>
      <c r="X5" s="303"/>
    </row>
    <row r="6" spans="2:24" ht="22.5">
      <c r="B6" s="312" t="s">
        <v>13</v>
      </c>
      <c r="C6" s="87">
        <v>36469076</v>
      </c>
      <c r="D6" s="13" t="s">
        <v>44</v>
      </c>
      <c r="E6" s="5" t="s">
        <v>24</v>
      </c>
      <c r="F6" s="4" t="s">
        <v>279</v>
      </c>
      <c r="G6" s="4" t="s">
        <v>82</v>
      </c>
      <c r="H6" s="36">
        <v>40086</v>
      </c>
      <c r="I6" s="36" t="s">
        <v>139</v>
      </c>
      <c r="J6" s="6" t="s">
        <v>139</v>
      </c>
      <c r="K6" s="61" t="s">
        <v>43</v>
      </c>
      <c r="L6" s="49"/>
      <c r="M6" s="10"/>
      <c r="N6" s="71"/>
      <c r="O6" s="49"/>
      <c r="P6" s="49"/>
      <c r="Q6" s="53"/>
      <c r="R6" s="49"/>
      <c r="S6" s="71"/>
      <c r="T6" s="6"/>
      <c r="U6" s="6"/>
      <c r="V6" s="10"/>
      <c r="W6" s="8">
        <v>40623</v>
      </c>
      <c r="X6" s="293" t="s">
        <v>94</v>
      </c>
    </row>
    <row r="7" spans="2:24" ht="33.75">
      <c r="B7" s="312" t="s">
        <v>13</v>
      </c>
      <c r="C7" s="87">
        <v>36469076</v>
      </c>
      <c r="D7" s="89" t="s">
        <v>46</v>
      </c>
      <c r="E7" s="5" t="s">
        <v>37</v>
      </c>
      <c r="F7" s="88" t="s">
        <v>278</v>
      </c>
      <c r="G7" s="18" t="s">
        <v>91</v>
      </c>
      <c r="H7" s="36">
        <v>42310</v>
      </c>
      <c r="I7" s="36" t="s">
        <v>139</v>
      </c>
      <c r="J7" s="6" t="s">
        <v>139</v>
      </c>
      <c r="K7" s="15" t="s">
        <v>45</v>
      </c>
      <c r="L7" s="49"/>
      <c r="M7" s="10"/>
      <c r="N7" s="71"/>
      <c r="O7" s="49"/>
      <c r="P7" s="49"/>
      <c r="Q7" s="53"/>
      <c r="R7" s="49"/>
      <c r="S7" s="71"/>
      <c r="T7" s="6"/>
      <c r="U7" s="6"/>
      <c r="V7" s="10"/>
      <c r="W7" s="6" t="s">
        <v>289</v>
      </c>
      <c r="X7" s="314" t="s">
        <v>86</v>
      </c>
    </row>
    <row r="8" spans="2:24">
      <c r="B8" s="294" t="s">
        <v>319</v>
      </c>
      <c r="C8" s="295"/>
      <c r="D8" s="295"/>
      <c r="E8" s="295"/>
      <c r="F8" s="295"/>
      <c r="G8" s="295"/>
      <c r="H8" s="295"/>
      <c r="I8" s="295"/>
      <c r="J8" s="295"/>
      <c r="K8" s="295"/>
      <c r="L8" s="296"/>
      <c r="M8" s="297"/>
      <c r="N8" s="297"/>
      <c r="O8" s="298">
        <f>SUBTOTAL(109,Tabuľka57[Výška platby celkom v EUR po 01.01.2009])</f>
        <v>581120.9</v>
      </c>
      <c r="P8" s="299">
        <f>SUBTOTAL(109,Tabuľka57[Výška platby celkom v SKK do 31.12.2008])</f>
        <v>7000401</v>
      </c>
      <c r="Q8" s="295"/>
      <c r="R8" s="295"/>
      <c r="S8" s="295"/>
      <c r="T8" s="295"/>
      <c r="U8" s="295"/>
      <c r="V8" s="295"/>
      <c r="W8" s="295"/>
      <c r="X8" s="300"/>
    </row>
  </sheetData>
  <conditionalFormatting sqref="K7">
    <cfRule type="duplicateValues" dxfId="9" priority="1"/>
  </conditionalFormatting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6">
    <pageSetUpPr fitToPage="1"/>
  </sheetPr>
  <dimension ref="B1:X7"/>
  <sheetViews>
    <sheetView zoomScale="70" zoomScaleNormal="70" workbookViewId="0">
      <selection activeCell="O13" sqref="O13"/>
    </sheetView>
  </sheetViews>
  <sheetFormatPr defaultRowHeight="15"/>
  <cols>
    <col min="1" max="1" width="1.14062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5.2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56.25">
      <c r="B3" s="311" t="s">
        <v>14</v>
      </c>
      <c r="C3" s="88" t="s">
        <v>246</v>
      </c>
      <c r="D3" s="90" t="s">
        <v>52</v>
      </c>
      <c r="E3" s="5">
        <v>5</v>
      </c>
      <c r="F3" s="5" t="s">
        <v>286</v>
      </c>
      <c r="G3" s="4" t="s">
        <v>131</v>
      </c>
      <c r="H3" s="7">
        <v>38751</v>
      </c>
      <c r="I3" s="7">
        <v>1399</v>
      </c>
      <c r="J3" s="6">
        <v>39059</v>
      </c>
      <c r="K3" s="88" t="s">
        <v>298</v>
      </c>
      <c r="L3" s="53">
        <v>12693907.550000001</v>
      </c>
      <c r="M3" s="12"/>
      <c r="N3" s="71">
        <v>5</v>
      </c>
      <c r="O3" s="51">
        <v>115587.75</v>
      </c>
      <c r="P3" s="54">
        <v>5180713.04</v>
      </c>
      <c r="Q3" s="53">
        <v>8662909.5965</v>
      </c>
      <c r="R3" s="49">
        <v>287555.91835955653</v>
      </c>
      <c r="S3" s="71">
        <v>1</v>
      </c>
      <c r="T3" s="8" t="s">
        <v>309</v>
      </c>
      <c r="U3" s="6">
        <v>40599</v>
      </c>
      <c r="V3" s="12">
        <v>8662909.5965</v>
      </c>
      <c r="W3" s="20" t="s">
        <v>139</v>
      </c>
      <c r="X3" s="304" t="s">
        <v>303</v>
      </c>
    </row>
    <row r="4" spans="2:24" ht="33.75">
      <c r="B4" s="311" t="s">
        <v>20</v>
      </c>
      <c r="C4" s="91">
        <v>31704166</v>
      </c>
      <c r="D4" s="90" t="s">
        <v>52</v>
      </c>
      <c r="E4" s="5">
        <v>5</v>
      </c>
      <c r="F4" s="5" t="s">
        <v>286</v>
      </c>
      <c r="G4" s="4" t="s">
        <v>131</v>
      </c>
      <c r="H4" s="7">
        <v>38751</v>
      </c>
      <c r="I4" s="7">
        <v>1399</v>
      </c>
      <c r="J4" s="6">
        <v>39059</v>
      </c>
      <c r="K4" s="88" t="s">
        <v>299</v>
      </c>
      <c r="L4" s="53">
        <v>4772721.4000000004</v>
      </c>
      <c r="M4" s="12"/>
      <c r="N4" s="71">
        <v>3</v>
      </c>
      <c r="O4" s="51">
        <v>48333.759999999995</v>
      </c>
      <c r="P4" s="54">
        <v>1020642.2</v>
      </c>
      <c r="Q4" s="53">
        <v>2476745.0537599996</v>
      </c>
      <c r="R4" s="49">
        <v>82212.874386244424</v>
      </c>
      <c r="S4" s="71">
        <v>1</v>
      </c>
      <c r="T4" s="8" t="s">
        <v>310</v>
      </c>
      <c r="U4" s="6">
        <v>40158</v>
      </c>
      <c r="V4" s="12">
        <v>2476745.0537599996</v>
      </c>
      <c r="W4" s="20" t="s">
        <v>139</v>
      </c>
      <c r="X4" s="304" t="s">
        <v>303</v>
      </c>
    </row>
    <row r="5" spans="2:24" ht="56.25">
      <c r="B5" s="292" t="s">
        <v>49</v>
      </c>
      <c r="C5" s="5">
        <v>36469220</v>
      </c>
      <c r="D5" s="70" t="s">
        <v>50</v>
      </c>
      <c r="E5" s="5">
        <v>5</v>
      </c>
      <c r="F5" s="91" t="s">
        <v>286</v>
      </c>
      <c r="G5" s="4" t="s">
        <v>131</v>
      </c>
      <c r="H5" s="7">
        <v>38426</v>
      </c>
      <c r="I5" s="7" t="s">
        <v>139</v>
      </c>
      <c r="J5" s="20" t="s">
        <v>139</v>
      </c>
      <c r="K5" s="15">
        <v>205000060501</v>
      </c>
      <c r="L5" s="140"/>
      <c r="M5" s="126"/>
      <c r="N5" s="125"/>
      <c r="O5" s="51"/>
      <c r="P5" s="54"/>
      <c r="Q5" s="76"/>
      <c r="R5" s="51"/>
      <c r="S5" s="21"/>
      <c r="T5" s="20"/>
      <c r="U5" s="6"/>
      <c r="V5" s="125"/>
      <c r="W5" s="8">
        <v>38685</v>
      </c>
      <c r="X5" s="293" t="s">
        <v>51</v>
      </c>
    </row>
    <row r="6" spans="2:24" ht="56.25">
      <c r="B6" s="292" t="s">
        <v>49</v>
      </c>
      <c r="C6" s="82">
        <v>36469220</v>
      </c>
      <c r="D6" s="89" t="s">
        <v>54</v>
      </c>
      <c r="E6" s="5" t="s">
        <v>37</v>
      </c>
      <c r="F6" s="88" t="s">
        <v>278</v>
      </c>
      <c r="G6" s="18" t="s">
        <v>91</v>
      </c>
      <c r="H6" s="36">
        <v>42310</v>
      </c>
      <c r="I6" s="36" t="s">
        <v>139</v>
      </c>
      <c r="J6" s="6" t="s">
        <v>139</v>
      </c>
      <c r="K6" s="15" t="s">
        <v>53</v>
      </c>
      <c r="L6" s="140"/>
      <c r="M6" s="126"/>
      <c r="N6" s="125"/>
      <c r="O6" s="69"/>
      <c r="P6" s="69"/>
      <c r="Q6" s="76"/>
      <c r="R6" s="51"/>
      <c r="S6" s="21"/>
      <c r="T6" s="20"/>
      <c r="U6" s="6"/>
      <c r="V6" s="125"/>
      <c r="W6" s="6" t="s">
        <v>289</v>
      </c>
      <c r="X6" s="314" t="s">
        <v>86</v>
      </c>
    </row>
    <row r="7" spans="2:24">
      <c r="B7" s="294" t="s">
        <v>319</v>
      </c>
      <c r="C7" s="295"/>
      <c r="D7" s="295"/>
      <c r="E7" s="295"/>
      <c r="F7" s="295"/>
      <c r="G7" s="295"/>
      <c r="H7" s="295"/>
      <c r="I7" s="295"/>
      <c r="J7" s="295"/>
      <c r="K7" s="295"/>
      <c r="L7" s="296"/>
      <c r="M7" s="297"/>
      <c r="N7" s="297"/>
      <c r="O7" s="298">
        <f>SUBTOTAL(109,Tabuľka578[Výška platby celkom v EUR po 01.01.2009])</f>
        <v>163921.51</v>
      </c>
      <c r="P7" s="299">
        <f>SUBTOTAL(109,Tabuľka578[Výška platby celkom v SKK do 31.12.2008])</f>
        <v>6201355.2400000002</v>
      </c>
      <c r="Q7" s="295"/>
      <c r="R7" s="295"/>
      <c r="S7" s="295"/>
      <c r="T7" s="295"/>
      <c r="U7" s="295"/>
      <c r="V7" s="295"/>
      <c r="W7" s="295"/>
      <c r="X7" s="300"/>
    </row>
  </sheetData>
  <conditionalFormatting sqref="K5">
    <cfRule type="duplicateValues" dxfId="8" priority="3"/>
  </conditionalFormatting>
  <conditionalFormatting sqref="K3:K4">
    <cfRule type="duplicateValues" dxfId="7" priority="2"/>
  </conditionalFormatting>
  <conditionalFormatting sqref="K6">
    <cfRule type="duplicateValues" dxfId="6" priority="1"/>
  </conditionalFormatting>
  <pageMargins left="0.7" right="0.7" top="0.75" bottom="0.75" header="0.3" footer="0.3"/>
  <pageSetup paperSize="8" scale="62" fitToHeight="0" orientation="landscape" r:id="rId1"/>
  <legacy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>
    <pageSetUpPr fitToPage="1"/>
  </sheetPr>
  <dimension ref="B1:X10"/>
  <sheetViews>
    <sheetView zoomScale="70" zoomScaleNormal="70" workbookViewId="0">
      <selection activeCell="C14" sqref="C14"/>
    </sheetView>
  </sheetViews>
  <sheetFormatPr defaultRowHeight="15"/>
  <cols>
    <col min="1" max="1" width="1.570312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4.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45">
      <c r="B3" s="312" t="s">
        <v>56</v>
      </c>
      <c r="C3" s="5">
        <v>36469581</v>
      </c>
      <c r="D3" s="13" t="s">
        <v>55</v>
      </c>
      <c r="E3" s="5" t="s">
        <v>57</v>
      </c>
      <c r="F3" s="4" t="s">
        <v>285</v>
      </c>
      <c r="G3" s="4" t="s">
        <v>131</v>
      </c>
      <c r="H3" s="7">
        <v>38770</v>
      </c>
      <c r="I3" s="7">
        <v>1589</v>
      </c>
      <c r="J3" s="6">
        <v>39087</v>
      </c>
      <c r="K3" s="15">
        <v>104020155402</v>
      </c>
      <c r="L3" s="53">
        <v>56748</v>
      </c>
      <c r="M3" s="12"/>
      <c r="N3" s="71">
        <v>1</v>
      </c>
      <c r="O3" s="51" t="s">
        <v>139</v>
      </c>
      <c r="P3" s="54">
        <v>56748</v>
      </c>
      <c r="Q3" s="53">
        <v>56748</v>
      </c>
      <c r="R3" s="49">
        <v>1883.6885082652857</v>
      </c>
      <c r="S3" s="71">
        <v>1</v>
      </c>
      <c r="T3" s="8">
        <v>39388</v>
      </c>
      <c r="U3" s="6">
        <v>39388</v>
      </c>
      <c r="V3" s="12">
        <v>56748</v>
      </c>
      <c r="W3" s="7" t="s">
        <v>139</v>
      </c>
      <c r="X3" s="303"/>
    </row>
    <row r="4" spans="2:24" ht="56.25">
      <c r="B4" s="311" t="s">
        <v>15</v>
      </c>
      <c r="C4" s="5">
        <v>36469581</v>
      </c>
      <c r="D4" s="156" t="s">
        <v>58</v>
      </c>
      <c r="E4" s="5">
        <v>5</v>
      </c>
      <c r="F4" s="72" t="s">
        <v>286</v>
      </c>
      <c r="G4" s="4" t="s">
        <v>131</v>
      </c>
      <c r="H4" s="7">
        <v>38747</v>
      </c>
      <c r="I4" s="7">
        <v>964</v>
      </c>
      <c r="J4" s="6">
        <v>39029</v>
      </c>
      <c r="K4" s="15">
        <v>205000155401</v>
      </c>
      <c r="L4" s="53">
        <v>14848452.550000001</v>
      </c>
      <c r="M4" s="12"/>
      <c r="N4" s="71">
        <v>5</v>
      </c>
      <c r="O4" s="51">
        <v>292148.59000000003</v>
      </c>
      <c r="P4" s="54">
        <v>5928621.0199999996</v>
      </c>
      <c r="Q4" s="53">
        <v>14729889.44234</v>
      </c>
      <c r="R4" s="49">
        <v>488942.75517294026</v>
      </c>
      <c r="S4" s="71">
        <v>1</v>
      </c>
      <c r="T4" s="8" t="s">
        <v>311</v>
      </c>
      <c r="U4" s="6">
        <v>40526</v>
      </c>
      <c r="V4" s="12">
        <v>14729889.44234</v>
      </c>
      <c r="W4" s="7" t="s">
        <v>139</v>
      </c>
      <c r="X4" s="303"/>
    </row>
    <row r="5" spans="2:24" ht="30" customHeight="1">
      <c r="B5" s="312" t="s">
        <v>15</v>
      </c>
      <c r="C5" s="87">
        <v>36469581</v>
      </c>
      <c r="D5" s="13" t="s">
        <v>60</v>
      </c>
      <c r="E5" s="5" t="s">
        <v>24</v>
      </c>
      <c r="F5" s="4" t="s">
        <v>279</v>
      </c>
      <c r="G5" s="18" t="s">
        <v>82</v>
      </c>
      <c r="H5" s="7">
        <v>39562</v>
      </c>
      <c r="I5" s="7" t="s">
        <v>61</v>
      </c>
      <c r="J5" s="6">
        <v>39846</v>
      </c>
      <c r="K5" s="93" t="s">
        <v>59</v>
      </c>
      <c r="L5" s="49">
        <v>214584.91</v>
      </c>
      <c r="M5" s="10"/>
      <c r="N5" s="71">
        <v>2</v>
      </c>
      <c r="O5" s="49">
        <v>209840.69999999998</v>
      </c>
      <c r="P5" s="49" t="s">
        <v>139</v>
      </c>
      <c r="Q5" s="53"/>
      <c r="R5" s="49">
        <v>209840.69999999998</v>
      </c>
      <c r="S5" s="71">
        <v>1</v>
      </c>
      <c r="T5" s="8" t="s">
        <v>62</v>
      </c>
      <c r="U5" s="6">
        <v>40366</v>
      </c>
      <c r="V5" s="10">
        <v>209840.7</v>
      </c>
      <c r="W5" s="7" t="s">
        <v>139</v>
      </c>
      <c r="X5" s="303"/>
    </row>
    <row r="6" spans="2:24" ht="22.5">
      <c r="B6" s="313" t="s">
        <v>15</v>
      </c>
      <c r="C6" s="87">
        <v>36469581</v>
      </c>
      <c r="D6" s="94" t="s">
        <v>64</v>
      </c>
      <c r="E6" s="5" t="s">
        <v>65</v>
      </c>
      <c r="F6" s="65" t="s">
        <v>281</v>
      </c>
      <c r="G6" s="18" t="s">
        <v>82</v>
      </c>
      <c r="H6" s="7">
        <v>41347</v>
      </c>
      <c r="I6" s="7" t="s">
        <v>66</v>
      </c>
      <c r="J6" s="6">
        <v>41744</v>
      </c>
      <c r="K6" s="92" t="s">
        <v>63</v>
      </c>
      <c r="L6" s="49">
        <v>1500</v>
      </c>
      <c r="M6" s="10"/>
      <c r="N6" s="71">
        <v>1</v>
      </c>
      <c r="O6" s="49">
        <v>1500</v>
      </c>
      <c r="P6" s="49" t="s">
        <v>139</v>
      </c>
      <c r="Q6" s="53"/>
      <c r="R6" s="49">
        <v>1500</v>
      </c>
      <c r="S6" s="71">
        <v>1</v>
      </c>
      <c r="T6" s="8">
        <v>41990</v>
      </c>
      <c r="U6" s="6">
        <v>41990</v>
      </c>
      <c r="V6" s="10">
        <v>1500</v>
      </c>
      <c r="W6" s="7" t="s">
        <v>139</v>
      </c>
      <c r="X6" s="303"/>
    </row>
    <row r="7" spans="2:24" ht="22.5">
      <c r="B7" s="313" t="s">
        <v>15</v>
      </c>
      <c r="C7" s="87">
        <v>36469581</v>
      </c>
      <c r="D7" s="13" t="s">
        <v>68</v>
      </c>
      <c r="E7" s="5" t="s">
        <v>65</v>
      </c>
      <c r="F7" s="65" t="s">
        <v>281</v>
      </c>
      <c r="G7" s="18" t="s">
        <v>82</v>
      </c>
      <c r="H7" s="7">
        <v>39639</v>
      </c>
      <c r="I7" s="7" t="s">
        <v>69</v>
      </c>
      <c r="J7" s="6">
        <v>40233</v>
      </c>
      <c r="K7" s="61" t="s">
        <v>67</v>
      </c>
      <c r="L7" s="49">
        <v>1500</v>
      </c>
      <c r="M7" s="10"/>
      <c r="N7" s="71">
        <v>1</v>
      </c>
      <c r="O7" s="49">
        <v>1500</v>
      </c>
      <c r="P7" s="49" t="s">
        <v>139</v>
      </c>
      <c r="Q7" s="53"/>
      <c r="R7" s="49">
        <v>1500</v>
      </c>
      <c r="S7" s="71">
        <v>1</v>
      </c>
      <c r="T7" s="8">
        <v>40736</v>
      </c>
      <c r="U7" s="6">
        <v>40736</v>
      </c>
      <c r="V7" s="10">
        <v>1500</v>
      </c>
      <c r="W7" s="20" t="s">
        <v>139</v>
      </c>
      <c r="X7" s="303"/>
    </row>
    <row r="8" spans="2:24" ht="22.5">
      <c r="B8" s="292" t="s">
        <v>71</v>
      </c>
      <c r="C8" s="72">
        <v>36469581</v>
      </c>
      <c r="D8" s="13" t="s">
        <v>72</v>
      </c>
      <c r="E8" s="5" t="s">
        <v>37</v>
      </c>
      <c r="F8" s="88" t="s">
        <v>278</v>
      </c>
      <c r="G8" s="18" t="s">
        <v>91</v>
      </c>
      <c r="H8" s="7">
        <v>42310</v>
      </c>
      <c r="I8" s="7" t="s">
        <v>70</v>
      </c>
      <c r="J8" s="6">
        <v>42900</v>
      </c>
      <c r="K8" s="15" t="s">
        <v>70</v>
      </c>
      <c r="L8" s="49">
        <v>59946.96</v>
      </c>
      <c r="M8" s="10"/>
      <c r="N8" s="125"/>
      <c r="O8" s="69"/>
      <c r="P8" s="69"/>
      <c r="Q8" s="76"/>
      <c r="R8" s="51"/>
      <c r="S8" s="21"/>
      <c r="T8" s="20" t="s">
        <v>289</v>
      </c>
      <c r="U8" s="20" t="s">
        <v>289</v>
      </c>
      <c r="V8" s="125"/>
      <c r="W8" s="20" t="s">
        <v>139</v>
      </c>
      <c r="X8" s="303"/>
    </row>
    <row r="9" spans="2:24" ht="22.5">
      <c r="B9" s="292" t="s">
        <v>71</v>
      </c>
      <c r="C9" s="72">
        <v>36469581</v>
      </c>
      <c r="D9" s="13" t="s">
        <v>74</v>
      </c>
      <c r="E9" s="5" t="s">
        <v>37</v>
      </c>
      <c r="F9" s="88" t="s">
        <v>278</v>
      </c>
      <c r="G9" s="18" t="s">
        <v>91</v>
      </c>
      <c r="H9" s="7">
        <v>42310</v>
      </c>
      <c r="I9" s="7" t="s">
        <v>73</v>
      </c>
      <c r="J9" s="6">
        <v>43034</v>
      </c>
      <c r="K9" s="15" t="s">
        <v>73</v>
      </c>
      <c r="L9" s="49">
        <v>59960</v>
      </c>
      <c r="M9" s="10"/>
      <c r="N9" s="125"/>
      <c r="O9" s="69"/>
      <c r="P9" s="69"/>
      <c r="Q9" s="76"/>
      <c r="R9" s="51"/>
      <c r="S9" s="21"/>
      <c r="T9" s="20" t="s">
        <v>289</v>
      </c>
      <c r="U9" s="20" t="s">
        <v>289</v>
      </c>
      <c r="V9" s="125"/>
      <c r="W9" s="20" t="s">
        <v>139</v>
      </c>
      <c r="X9" s="303"/>
    </row>
    <row r="10" spans="2:24">
      <c r="B10" s="294" t="s">
        <v>319</v>
      </c>
      <c r="C10" s="295"/>
      <c r="D10" s="295"/>
      <c r="E10" s="295"/>
      <c r="F10" s="295"/>
      <c r="G10" s="295"/>
      <c r="H10" s="295"/>
      <c r="I10" s="295"/>
      <c r="J10" s="295"/>
      <c r="K10" s="295"/>
      <c r="L10" s="296"/>
      <c r="M10" s="297"/>
      <c r="N10" s="297"/>
      <c r="O10" s="298">
        <f>SUBTOTAL(109,Tabuľka5789[Výška platby celkom v EUR po 01.01.2009])</f>
        <v>504989.29000000004</v>
      </c>
      <c r="P10" s="299">
        <f>SUBTOTAL(109,Tabuľka5789[Výška platby celkom v SKK do 31.12.2008])</f>
        <v>5985369.0199999996</v>
      </c>
      <c r="Q10" s="295"/>
      <c r="R10" s="295"/>
      <c r="S10" s="295"/>
      <c r="T10" s="295"/>
      <c r="U10" s="295"/>
      <c r="V10" s="295"/>
      <c r="W10" s="295"/>
      <c r="X10" s="300"/>
    </row>
  </sheetData>
  <conditionalFormatting sqref="K3:K6">
    <cfRule type="duplicateValues" dxfId="5" priority="1"/>
  </conditionalFormatting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8">
    <pageSetUpPr fitToPage="1"/>
  </sheetPr>
  <dimension ref="B1:X8"/>
  <sheetViews>
    <sheetView zoomScale="85" zoomScaleNormal="85" workbookViewId="0">
      <selection activeCell="D11" sqref="D11"/>
    </sheetView>
  </sheetViews>
  <sheetFormatPr defaultRowHeight="15"/>
  <cols>
    <col min="1" max="1" width="0.570312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3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33.75">
      <c r="B3" s="292" t="s">
        <v>78</v>
      </c>
      <c r="C3" s="72">
        <v>36465453</v>
      </c>
      <c r="D3" s="13" t="s">
        <v>77</v>
      </c>
      <c r="E3" s="5" t="s">
        <v>24</v>
      </c>
      <c r="F3" s="88" t="s">
        <v>287</v>
      </c>
      <c r="G3" s="18" t="s">
        <v>75</v>
      </c>
      <c r="H3" s="7">
        <v>38457</v>
      </c>
      <c r="I3" s="7" t="s">
        <v>139</v>
      </c>
      <c r="J3" s="6" t="s">
        <v>139</v>
      </c>
      <c r="K3" s="15" t="s">
        <v>76</v>
      </c>
      <c r="L3" s="49"/>
      <c r="M3" s="10"/>
      <c r="N3" s="125"/>
      <c r="O3" s="69"/>
      <c r="P3" s="69"/>
      <c r="Q3" s="76"/>
      <c r="R3" s="51"/>
      <c r="S3" s="21"/>
      <c r="T3" s="20"/>
      <c r="U3" s="20"/>
      <c r="V3" s="125"/>
      <c r="W3" s="6">
        <v>38770</v>
      </c>
      <c r="X3" s="293" t="s">
        <v>86</v>
      </c>
    </row>
    <row r="4" spans="2:24" ht="56.25">
      <c r="B4" s="292" t="s">
        <v>81</v>
      </c>
      <c r="C4" s="72">
        <v>36465453</v>
      </c>
      <c r="D4" s="13" t="s">
        <v>80</v>
      </c>
      <c r="E4" s="5" t="s">
        <v>39</v>
      </c>
      <c r="F4" s="88" t="s">
        <v>286</v>
      </c>
      <c r="G4" s="4" t="s">
        <v>131</v>
      </c>
      <c r="H4" s="7">
        <v>38422</v>
      </c>
      <c r="I4" s="7">
        <v>303</v>
      </c>
      <c r="J4" s="6">
        <v>38643</v>
      </c>
      <c r="K4" s="15" t="s">
        <v>79</v>
      </c>
      <c r="L4" s="53">
        <v>7104709.0999999996</v>
      </c>
      <c r="M4" s="12"/>
      <c r="N4" s="71">
        <v>5</v>
      </c>
      <c r="O4" s="51">
        <v>47085.36</v>
      </c>
      <c r="P4" s="54">
        <v>5682917.2800000003</v>
      </c>
      <c r="Q4" s="53">
        <v>7101410.8353599999</v>
      </c>
      <c r="R4" s="49">
        <v>235723.65516032663</v>
      </c>
      <c r="S4" s="71">
        <v>1</v>
      </c>
      <c r="T4" s="8" t="s">
        <v>312</v>
      </c>
      <c r="U4" s="6">
        <v>40158</v>
      </c>
      <c r="V4" s="12">
        <v>7101410.8353599999</v>
      </c>
      <c r="W4" s="20" t="s">
        <v>139</v>
      </c>
      <c r="X4" s="303"/>
    </row>
    <row r="5" spans="2:24" ht="33.75">
      <c r="B5" s="292" t="s">
        <v>85</v>
      </c>
      <c r="C5" s="72">
        <v>36465453</v>
      </c>
      <c r="D5" s="13" t="s">
        <v>84</v>
      </c>
      <c r="E5" s="5" t="s">
        <v>24</v>
      </c>
      <c r="F5" s="4" t="s">
        <v>279</v>
      </c>
      <c r="G5" s="18" t="s">
        <v>82</v>
      </c>
      <c r="H5" s="7">
        <v>39560</v>
      </c>
      <c r="I5" s="7" t="s">
        <v>139</v>
      </c>
      <c r="J5" s="6" t="s">
        <v>139</v>
      </c>
      <c r="K5" s="15" t="s">
        <v>83</v>
      </c>
      <c r="L5" s="49"/>
      <c r="M5" s="10"/>
      <c r="N5" s="125"/>
      <c r="O5" s="69"/>
      <c r="P5" s="69"/>
      <c r="Q5" s="76"/>
      <c r="R5" s="51"/>
      <c r="S5" s="21"/>
      <c r="T5" s="20"/>
      <c r="U5" s="20"/>
      <c r="V5" s="125"/>
      <c r="W5" s="6">
        <v>40042</v>
      </c>
      <c r="X5" s="293" t="s">
        <v>86</v>
      </c>
    </row>
    <row r="6" spans="2:24" ht="22.5">
      <c r="B6" s="292" t="s">
        <v>89</v>
      </c>
      <c r="C6" s="72">
        <v>36465453</v>
      </c>
      <c r="D6" s="13" t="s">
        <v>88</v>
      </c>
      <c r="E6" s="5" t="s">
        <v>24</v>
      </c>
      <c r="F6" s="4" t="s">
        <v>279</v>
      </c>
      <c r="G6" s="18" t="s">
        <v>82</v>
      </c>
      <c r="H6" s="7">
        <v>40085</v>
      </c>
      <c r="I6" s="7" t="s">
        <v>90</v>
      </c>
      <c r="J6" s="6">
        <v>40681</v>
      </c>
      <c r="K6" s="15" t="s">
        <v>87</v>
      </c>
      <c r="L6" s="49">
        <v>35652.019999999997</v>
      </c>
      <c r="M6" s="10"/>
      <c r="N6" s="71">
        <v>1</v>
      </c>
      <c r="O6" s="49">
        <v>35652.019999999997</v>
      </c>
      <c r="P6" s="49" t="s">
        <v>139</v>
      </c>
      <c r="Q6" s="53"/>
      <c r="R6" s="49">
        <v>35652.019999999997</v>
      </c>
      <c r="S6" s="71">
        <v>1</v>
      </c>
      <c r="T6" s="8">
        <v>41185</v>
      </c>
      <c r="U6" s="6">
        <v>41185</v>
      </c>
      <c r="V6" s="10">
        <v>35652.019999999997</v>
      </c>
      <c r="W6" s="20" t="s">
        <v>139</v>
      </c>
      <c r="X6" s="303"/>
    </row>
    <row r="7" spans="2:24" ht="22.5">
      <c r="B7" s="292" t="s">
        <v>85</v>
      </c>
      <c r="C7" s="72">
        <v>36465453</v>
      </c>
      <c r="D7" s="13" t="s">
        <v>93</v>
      </c>
      <c r="E7" s="5" t="s">
        <v>37</v>
      </c>
      <c r="F7" s="88" t="s">
        <v>278</v>
      </c>
      <c r="G7" s="18" t="s">
        <v>91</v>
      </c>
      <c r="H7" s="7">
        <v>42311</v>
      </c>
      <c r="I7" s="7" t="s">
        <v>139</v>
      </c>
      <c r="J7" s="6" t="s">
        <v>139</v>
      </c>
      <c r="K7" s="15" t="s">
        <v>92</v>
      </c>
      <c r="L7" s="49"/>
      <c r="M7" s="10"/>
      <c r="N7" s="125"/>
      <c r="O7" s="69"/>
      <c r="P7" s="69"/>
      <c r="Q7" s="76"/>
      <c r="R7" s="51"/>
      <c r="S7" s="21"/>
      <c r="T7" s="20"/>
      <c r="U7" s="20"/>
      <c r="V7" s="125"/>
      <c r="W7" s="6">
        <v>42793</v>
      </c>
      <c r="X7" s="293" t="s">
        <v>94</v>
      </c>
    </row>
    <row r="8" spans="2:24">
      <c r="B8" s="294" t="s">
        <v>319</v>
      </c>
      <c r="C8" s="295"/>
      <c r="D8" s="295"/>
      <c r="E8" s="295"/>
      <c r="F8" s="295"/>
      <c r="G8" s="295"/>
      <c r="H8" s="295"/>
      <c r="I8" s="295"/>
      <c r="J8" s="295"/>
      <c r="K8" s="295"/>
      <c r="L8" s="296"/>
      <c r="M8" s="297"/>
      <c r="N8" s="297"/>
      <c r="O8" s="298">
        <f>SUBTOTAL(109,Tabuľka578910[Výška platby celkom v EUR po 01.01.2009])</f>
        <v>82737.38</v>
      </c>
      <c r="P8" s="299">
        <f>SUBTOTAL(109,Tabuľka578910[Výška platby celkom v SKK do 31.12.2008])</f>
        <v>5682917.2800000003</v>
      </c>
      <c r="Q8" s="295"/>
      <c r="R8" s="295"/>
      <c r="S8" s="295"/>
      <c r="T8" s="295"/>
      <c r="U8" s="295"/>
      <c r="V8" s="295"/>
      <c r="W8" s="295"/>
      <c r="X8" s="300"/>
    </row>
  </sheetData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>
    <pageSetUpPr fitToPage="1"/>
  </sheetPr>
  <dimension ref="B1:X5"/>
  <sheetViews>
    <sheetView topLeftCell="D1" zoomScale="85" zoomScaleNormal="85" workbookViewId="0">
      <selection activeCell="O21" sqref="O21"/>
    </sheetView>
  </sheetViews>
  <sheetFormatPr defaultRowHeight="15"/>
  <cols>
    <col min="1" max="1" width="0.8554687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3.7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33.75">
      <c r="B3" s="292" t="s">
        <v>97</v>
      </c>
      <c r="C3" s="5">
        <v>36583880</v>
      </c>
      <c r="D3" s="90" t="s">
        <v>96</v>
      </c>
      <c r="E3" s="5" t="s">
        <v>24</v>
      </c>
      <c r="F3" s="4" t="s">
        <v>279</v>
      </c>
      <c r="G3" s="4" t="s">
        <v>82</v>
      </c>
      <c r="H3" s="7">
        <v>39567</v>
      </c>
      <c r="I3" s="7" t="s">
        <v>139</v>
      </c>
      <c r="J3" s="6" t="s">
        <v>139</v>
      </c>
      <c r="K3" s="15" t="s">
        <v>95</v>
      </c>
      <c r="L3" s="141"/>
      <c r="M3" s="16"/>
      <c r="N3" s="125"/>
      <c r="O3" s="69"/>
      <c r="P3" s="69"/>
      <c r="Q3" s="76"/>
      <c r="R3" s="51"/>
      <c r="S3" s="21"/>
      <c r="T3" s="20"/>
      <c r="U3" s="20"/>
      <c r="V3" s="125"/>
      <c r="W3" s="6">
        <v>39798</v>
      </c>
      <c r="X3" s="293" t="s">
        <v>86</v>
      </c>
    </row>
    <row r="4" spans="2:24" ht="33.75">
      <c r="B4" s="292" t="s">
        <v>99</v>
      </c>
      <c r="C4" s="5">
        <v>36583880</v>
      </c>
      <c r="D4" s="90" t="s">
        <v>96</v>
      </c>
      <c r="E4" s="5" t="s">
        <v>24</v>
      </c>
      <c r="F4" s="4" t="s">
        <v>279</v>
      </c>
      <c r="G4" s="4" t="s">
        <v>82</v>
      </c>
      <c r="H4" s="7">
        <v>40085</v>
      </c>
      <c r="I4" s="7" t="s">
        <v>139</v>
      </c>
      <c r="J4" s="6" t="s">
        <v>139</v>
      </c>
      <c r="K4" s="15" t="s">
        <v>98</v>
      </c>
      <c r="L4" s="141"/>
      <c r="M4" s="16"/>
      <c r="N4" s="125"/>
      <c r="O4" s="69"/>
      <c r="P4" s="69"/>
      <c r="Q4" s="76"/>
      <c r="R4" s="51"/>
      <c r="S4" s="21"/>
      <c r="T4" s="20"/>
      <c r="U4" s="20"/>
      <c r="V4" s="125"/>
      <c r="W4" s="6">
        <v>40751</v>
      </c>
      <c r="X4" s="293" t="s">
        <v>86</v>
      </c>
    </row>
    <row r="5" spans="2:24">
      <c r="B5" s="294" t="s">
        <v>319</v>
      </c>
      <c r="C5" s="295"/>
      <c r="D5" s="295"/>
      <c r="E5" s="295"/>
      <c r="F5" s="295"/>
      <c r="G5" s="295"/>
      <c r="H5" s="295"/>
      <c r="I5" s="295"/>
      <c r="J5" s="295"/>
      <c r="K5" s="295"/>
      <c r="L5" s="296"/>
      <c r="M5" s="297"/>
      <c r="N5" s="297"/>
      <c r="O5" s="298">
        <f>SUBTOTAL(109,Tabuľka57891011[Výška platby celkom v EUR po 01.01.2009])</f>
        <v>0</v>
      </c>
      <c r="P5" s="299">
        <f>SUBTOTAL(109,Tabuľka57891011[Výška platby celkom v SKK do 31.12.2008])</f>
        <v>0</v>
      </c>
      <c r="Q5" s="295"/>
      <c r="R5" s="295"/>
      <c r="S5" s="295"/>
      <c r="T5" s="295"/>
      <c r="U5" s="295"/>
      <c r="V5" s="295"/>
      <c r="W5" s="295"/>
      <c r="X5" s="300"/>
    </row>
  </sheetData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1">
    <pageSetUpPr fitToPage="1"/>
  </sheetPr>
  <dimension ref="B1:X9"/>
  <sheetViews>
    <sheetView topLeftCell="C1" zoomScale="85" zoomScaleNormal="85" workbookViewId="0">
      <selection activeCell="Z18" sqref="Z18"/>
    </sheetView>
  </sheetViews>
  <sheetFormatPr defaultRowHeight="15"/>
  <cols>
    <col min="1" max="1" width="0.4257812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4.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56.25">
      <c r="B3" s="292" t="s">
        <v>100</v>
      </c>
      <c r="C3" s="5">
        <v>36208621</v>
      </c>
      <c r="D3" s="90" t="s">
        <v>102</v>
      </c>
      <c r="E3" s="5">
        <v>1</v>
      </c>
      <c r="F3" s="5" t="s">
        <v>287</v>
      </c>
      <c r="G3" s="18" t="s">
        <v>101</v>
      </c>
      <c r="H3" s="7">
        <v>37971</v>
      </c>
      <c r="I3" s="7" t="s">
        <v>139</v>
      </c>
      <c r="J3" s="6" t="s">
        <v>139</v>
      </c>
      <c r="K3" s="18" t="s">
        <v>228</v>
      </c>
      <c r="L3" s="140"/>
      <c r="M3" s="126"/>
      <c r="N3" s="125"/>
      <c r="O3" s="69"/>
      <c r="P3" s="69"/>
      <c r="Q3" s="76"/>
      <c r="R3" s="51"/>
      <c r="S3" s="21"/>
      <c r="T3" s="20"/>
      <c r="U3" s="20"/>
      <c r="V3" s="125"/>
      <c r="W3" s="6">
        <v>39062</v>
      </c>
      <c r="X3" s="293" t="s">
        <v>221</v>
      </c>
    </row>
    <row r="4" spans="2:24" ht="33.75">
      <c r="B4" s="292" t="s">
        <v>100</v>
      </c>
      <c r="C4" s="5">
        <v>36208621</v>
      </c>
      <c r="D4" s="90" t="s">
        <v>103</v>
      </c>
      <c r="E4" s="5" t="s">
        <v>24</v>
      </c>
      <c r="F4" s="88" t="s">
        <v>287</v>
      </c>
      <c r="G4" s="18" t="s">
        <v>75</v>
      </c>
      <c r="H4" s="7">
        <v>38455</v>
      </c>
      <c r="I4" s="7" t="s">
        <v>139</v>
      </c>
      <c r="J4" s="6" t="s">
        <v>139</v>
      </c>
      <c r="K4" s="72">
        <v>11310101926</v>
      </c>
      <c r="L4" s="140"/>
      <c r="M4" s="126"/>
      <c r="N4" s="125"/>
      <c r="O4" s="69"/>
      <c r="P4" s="69"/>
      <c r="Q4" s="76"/>
      <c r="R4" s="51"/>
      <c r="S4" s="21"/>
      <c r="T4" s="20"/>
      <c r="U4" s="20"/>
      <c r="V4" s="125"/>
      <c r="W4" s="6">
        <v>38972</v>
      </c>
      <c r="X4" s="293" t="s">
        <v>86</v>
      </c>
    </row>
    <row r="5" spans="2:24" ht="45">
      <c r="B5" s="311" t="s">
        <v>105</v>
      </c>
      <c r="C5" s="5">
        <v>36208621</v>
      </c>
      <c r="D5" s="86" t="s">
        <v>104</v>
      </c>
      <c r="E5" s="5" t="s">
        <v>39</v>
      </c>
      <c r="F5" s="88" t="s">
        <v>286</v>
      </c>
      <c r="G5" s="4" t="s">
        <v>131</v>
      </c>
      <c r="H5" s="7">
        <v>38426</v>
      </c>
      <c r="I5" s="7">
        <v>526</v>
      </c>
      <c r="J5" s="6">
        <v>38660</v>
      </c>
      <c r="K5" s="118" t="s">
        <v>106</v>
      </c>
      <c r="L5" s="53">
        <v>6556620</v>
      </c>
      <c r="M5" s="12"/>
      <c r="N5" s="71">
        <v>4</v>
      </c>
      <c r="O5" s="51">
        <v>35937.990000000005</v>
      </c>
      <c r="P5" s="54">
        <v>2498700</v>
      </c>
      <c r="Q5" s="53">
        <v>3581367.88674</v>
      </c>
      <c r="R5" s="49">
        <v>118879.6350906194</v>
      </c>
      <c r="S5" s="71">
        <v>1</v>
      </c>
      <c r="T5" s="8" t="s">
        <v>313</v>
      </c>
      <c r="U5" s="6">
        <v>40249</v>
      </c>
      <c r="V5" s="12">
        <v>3581367.88674</v>
      </c>
      <c r="W5" s="6" t="s">
        <v>139</v>
      </c>
      <c r="X5" s="293"/>
    </row>
    <row r="6" spans="2:24" ht="45.75" customHeight="1">
      <c r="B6" s="311" t="s">
        <v>105</v>
      </c>
      <c r="C6" s="5">
        <v>36208621</v>
      </c>
      <c r="D6" s="86" t="s">
        <v>108</v>
      </c>
      <c r="E6" s="5" t="s">
        <v>65</v>
      </c>
      <c r="F6" s="65" t="s">
        <v>281</v>
      </c>
      <c r="G6" s="4" t="s">
        <v>82</v>
      </c>
      <c r="H6" s="7">
        <v>39730</v>
      </c>
      <c r="I6" s="7" t="s">
        <v>109</v>
      </c>
      <c r="J6" s="6">
        <v>40235</v>
      </c>
      <c r="K6" s="72" t="s">
        <v>107</v>
      </c>
      <c r="L6" s="49">
        <v>1500</v>
      </c>
      <c r="M6" s="10"/>
      <c r="N6" s="125"/>
      <c r="O6" s="69"/>
      <c r="P6" s="69"/>
      <c r="Q6" s="76"/>
      <c r="R6" s="51"/>
      <c r="S6" s="21"/>
      <c r="T6" s="20"/>
      <c r="U6" s="20"/>
      <c r="V6" s="125"/>
      <c r="W6" s="7">
        <v>41108</v>
      </c>
      <c r="X6" s="293" t="s">
        <v>296</v>
      </c>
    </row>
    <row r="7" spans="2:24" ht="33.75">
      <c r="B7" s="312" t="s">
        <v>100</v>
      </c>
      <c r="C7" s="5">
        <v>36208621</v>
      </c>
      <c r="D7" s="13" t="s">
        <v>111</v>
      </c>
      <c r="E7" s="5" t="s">
        <v>24</v>
      </c>
      <c r="F7" s="4" t="s">
        <v>279</v>
      </c>
      <c r="G7" s="4" t="s">
        <v>82</v>
      </c>
      <c r="H7" s="7">
        <v>39566</v>
      </c>
      <c r="I7" s="7" t="s">
        <v>112</v>
      </c>
      <c r="J7" s="6">
        <v>39846</v>
      </c>
      <c r="K7" s="93" t="s">
        <v>110</v>
      </c>
      <c r="L7" s="49">
        <v>506571.83</v>
      </c>
      <c r="M7" s="10"/>
      <c r="N7" s="71">
        <v>1</v>
      </c>
      <c r="O7" s="49">
        <v>496173.62</v>
      </c>
      <c r="P7" s="49" t="s">
        <v>139</v>
      </c>
      <c r="Q7" s="53"/>
      <c r="R7" s="49">
        <v>496173.62</v>
      </c>
      <c r="S7" s="71">
        <v>1</v>
      </c>
      <c r="T7" s="8">
        <v>40106</v>
      </c>
      <c r="U7" s="6">
        <v>40106</v>
      </c>
      <c r="V7" s="10">
        <v>496173.62</v>
      </c>
      <c r="W7" s="7" t="s">
        <v>139</v>
      </c>
      <c r="X7" s="293"/>
    </row>
    <row r="8" spans="2:24" ht="22.5">
      <c r="B8" s="292" t="s">
        <v>100</v>
      </c>
      <c r="C8" s="82">
        <v>36208621</v>
      </c>
      <c r="D8" s="89" t="s">
        <v>114</v>
      </c>
      <c r="E8" s="5" t="s">
        <v>37</v>
      </c>
      <c r="F8" s="88" t="s">
        <v>278</v>
      </c>
      <c r="G8" s="18" t="s">
        <v>91</v>
      </c>
      <c r="H8" s="7">
        <v>42306</v>
      </c>
      <c r="I8" s="7" t="s">
        <v>113</v>
      </c>
      <c r="J8" s="6">
        <v>43024</v>
      </c>
      <c r="K8" s="15" t="s">
        <v>113</v>
      </c>
      <c r="L8" s="49">
        <v>179422.23</v>
      </c>
      <c r="M8" s="10"/>
      <c r="N8" s="71"/>
      <c r="O8" s="49"/>
      <c r="P8" s="49"/>
      <c r="Q8" s="53"/>
      <c r="R8" s="49"/>
      <c r="S8" s="71"/>
      <c r="T8" s="8"/>
      <c r="U8" s="6" t="s">
        <v>289</v>
      </c>
      <c r="V8" s="10"/>
      <c r="W8" s="7" t="s">
        <v>139</v>
      </c>
      <c r="X8" s="293"/>
    </row>
    <row r="9" spans="2:24">
      <c r="B9" s="294" t="s">
        <v>319</v>
      </c>
      <c r="C9" s="295"/>
      <c r="D9" s="295"/>
      <c r="E9" s="295"/>
      <c r="F9" s="295"/>
      <c r="G9" s="295"/>
      <c r="H9" s="295"/>
      <c r="I9" s="295"/>
      <c r="J9" s="295"/>
      <c r="K9" s="295"/>
      <c r="L9" s="296"/>
      <c r="M9" s="297"/>
      <c r="N9" s="297"/>
      <c r="O9" s="298">
        <f>SUBTOTAL(109,Tabuľka578910111213[Výška platby celkom v EUR po 01.01.2009])</f>
        <v>532111.61</v>
      </c>
      <c r="P9" s="299">
        <f>SUBTOTAL(109,Tabuľka578910111213[Výška platby celkom v SKK do 31.12.2008])</f>
        <v>2498700</v>
      </c>
      <c r="Q9" s="295"/>
      <c r="R9" s="295"/>
      <c r="S9" s="295"/>
      <c r="T9" s="295"/>
      <c r="U9" s="295"/>
      <c r="V9" s="295"/>
      <c r="W9" s="295"/>
      <c r="X9" s="300"/>
    </row>
  </sheetData>
  <conditionalFormatting sqref="K8">
    <cfRule type="duplicateValues" dxfId="4" priority="1"/>
  </conditionalFormatting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0">
    <pageSetUpPr fitToPage="1"/>
  </sheetPr>
  <dimension ref="B1:X11"/>
  <sheetViews>
    <sheetView zoomScale="85" zoomScaleNormal="85" workbookViewId="0">
      <selection activeCell="D20" sqref="D20"/>
    </sheetView>
  </sheetViews>
  <sheetFormatPr defaultRowHeight="15"/>
  <cols>
    <col min="1" max="1" width="0.8554687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3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22.5">
      <c r="B3" s="292" t="s">
        <v>16</v>
      </c>
      <c r="C3" s="5">
        <v>36487040</v>
      </c>
      <c r="D3" s="89" t="s">
        <v>116</v>
      </c>
      <c r="E3" s="5" t="s">
        <v>37</v>
      </c>
      <c r="F3" s="88" t="s">
        <v>278</v>
      </c>
      <c r="G3" s="4" t="s">
        <v>91</v>
      </c>
      <c r="H3" s="7">
        <v>42311</v>
      </c>
      <c r="I3" s="7" t="s">
        <v>139</v>
      </c>
      <c r="J3" s="20" t="s">
        <v>139</v>
      </c>
      <c r="K3" s="71" t="s">
        <v>115</v>
      </c>
      <c r="L3" s="51"/>
      <c r="M3" s="24"/>
      <c r="N3" s="23"/>
      <c r="O3" s="51"/>
      <c r="P3" s="51"/>
      <c r="Q3" s="54"/>
      <c r="R3" s="51"/>
      <c r="S3" s="21"/>
      <c r="T3" s="20"/>
      <c r="U3" s="20"/>
      <c r="V3" s="24"/>
      <c r="W3" s="8">
        <v>42793</v>
      </c>
      <c r="X3" s="306" t="s">
        <v>94</v>
      </c>
    </row>
    <row r="4" spans="2:24" ht="33.75">
      <c r="B4" s="292" t="s">
        <v>119</v>
      </c>
      <c r="C4" s="5">
        <v>36487040</v>
      </c>
      <c r="D4" s="89" t="s">
        <v>118</v>
      </c>
      <c r="E4" s="5" t="s">
        <v>24</v>
      </c>
      <c r="F4" s="4" t="s">
        <v>279</v>
      </c>
      <c r="G4" s="4" t="s">
        <v>82</v>
      </c>
      <c r="H4" s="7">
        <v>39567</v>
      </c>
      <c r="I4" s="7" t="s">
        <v>120</v>
      </c>
      <c r="J4" s="20">
        <v>39878</v>
      </c>
      <c r="K4" s="71" t="s">
        <v>117</v>
      </c>
      <c r="L4" s="51">
        <v>1180661.3600000001</v>
      </c>
      <c r="M4" s="24"/>
      <c r="N4" s="23">
        <v>3</v>
      </c>
      <c r="O4" s="51">
        <v>1166010.74</v>
      </c>
      <c r="P4" s="51" t="s">
        <v>139</v>
      </c>
      <c r="Q4" s="54"/>
      <c r="R4" s="51">
        <v>1166010.74</v>
      </c>
      <c r="S4" s="21">
        <v>1</v>
      </c>
      <c r="T4" s="25" t="s">
        <v>121</v>
      </c>
      <c r="U4" s="20">
        <v>41032</v>
      </c>
      <c r="V4" s="24">
        <v>1166010.74</v>
      </c>
      <c r="W4" s="8" t="s">
        <v>139</v>
      </c>
      <c r="X4" s="306"/>
    </row>
    <row r="5" spans="2:24" ht="22.5">
      <c r="B5" s="292" t="s">
        <v>119</v>
      </c>
      <c r="C5" s="5">
        <v>36487040</v>
      </c>
      <c r="D5" s="89" t="s">
        <v>123</v>
      </c>
      <c r="E5" s="5" t="s">
        <v>24</v>
      </c>
      <c r="F5" s="4" t="s">
        <v>279</v>
      </c>
      <c r="G5" s="4" t="s">
        <v>82</v>
      </c>
      <c r="H5" s="7">
        <v>40086</v>
      </c>
      <c r="I5" s="7" t="s">
        <v>139</v>
      </c>
      <c r="J5" s="20" t="s">
        <v>139</v>
      </c>
      <c r="K5" s="71" t="s">
        <v>122</v>
      </c>
      <c r="L5" s="51"/>
      <c r="M5" s="24"/>
      <c r="N5" s="23"/>
      <c r="O5" s="51"/>
      <c r="P5" s="51"/>
      <c r="Q5" s="54"/>
      <c r="R5" s="51"/>
      <c r="S5" s="21"/>
      <c r="T5" s="20"/>
      <c r="U5" s="20"/>
      <c r="V5" s="24"/>
      <c r="W5" s="8">
        <v>40763</v>
      </c>
      <c r="X5" s="293" t="s">
        <v>86</v>
      </c>
    </row>
    <row r="6" spans="2:24" ht="56.25">
      <c r="B6" s="292" t="s">
        <v>119</v>
      </c>
      <c r="C6" s="5">
        <v>36487040</v>
      </c>
      <c r="D6" s="90" t="s">
        <v>126</v>
      </c>
      <c r="E6" s="5" t="s">
        <v>125</v>
      </c>
      <c r="F6" s="4" t="s">
        <v>282</v>
      </c>
      <c r="G6" s="4" t="s">
        <v>82</v>
      </c>
      <c r="H6" s="7">
        <v>40291</v>
      </c>
      <c r="I6" s="7" t="s">
        <v>127</v>
      </c>
      <c r="J6" s="20">
        <v>41330</v>
      </c>
      <c r="K6" s="71" t="s">
        <v>124</v>
      </c>
      <c r="L6" s="51">
        <v>1500000</v>
      </c>
      <c r="M6" s="24"/>
      <c r="N6" s="23">
        <v>1</v>
      </c>
      <c r="O6" s="51">
        <v>1500000</v>
      </c>
      <c r="P6" s="51" t="s">
        <v>139</v>
      </c>
      <c r="Q6" s="54"/>
      <c r="R6" s="51">
        <v>1500000</v>
      </c>
      <c r="S6" s="21">
        <v>1</v>
      </c>
      <c r="T6" s="20">
        <v>41618</v>
      </c>
      <c r="U6" s="20">
        <v>41618</v>
      </c>
      <c r="V6" s="24">
        <v>1500000</v>
      </c>
      <c r="W6" s="8" t="s">
        <v>139</v>
      </c>
      <c r="X6" s="306"/>
    </row>
    <row r="7" spans="2:24" ht="33.75">
      <c r="B7" s="292" t="s">
        <v>130</v>
      </c>
      <c r="C7" s="5">
        <v>36487040</v>
      </c>
      <c r="D7" s="90" t="s">
        <v>129</v>
      </c>
      <c r="E7" s="5" t="s">
        <v>24</v>
      </c>
      <c r="F7" s="4" t="s">
        <v>279</v>
      </c>
      <c r="G7" s="4" t="s">
        <v>82</v>
      </c>
      <c r="H7" s="7">
        <v>41597</v>
      </c>
      <c r="I7" s="7" t="s">
        <v>139</v>
      </c>
      <c r="J7" s="20" t="s">
        <v>139</v>
      </c>
      <c r="K7" s="71" t="s">
        <v>128</v>
      </c>
      <c r="L7" s="51"/>
      <c r="M7" s="24"/>
      <c r="N7" s="125"/>
      <c r="O7" s="51"/>
      <c r="P7" s="51"/>
      <c r="Q7" s="54"/>
      <c r="R7" s="51"/>
      <c r="S7" s="21"/>
      <c r="T7" s="20"/>
      <c r="U7" s="20"/>
      <c r="V7" s="24"/>
      <c r="W7" s="19">
        <v>42276</v>
      </c>
      <c r="X7" s="293" t="s">
        <v>86</v>
      </c>
    </row>
    <row r="8" spans="2:24" ht="56.25">
      <c r="B8" s="292" t="s">
        <v>119</v>
      </c>
      <c r="C8" s="5">
        <v>36487040</v>
      </c>
      <c r="D8" s="90" t="s">
        <v>133</v>
      </c>
      <c r="E8" s="5">
        <v>5</v>
      </c>
      <c r="F8" s="4" t="s">
        <v>286</v>
      </c>
      <c r="G8" s="4" t="s">
        <v>131</v>
      </c>
      <c r="H8" s="7">
        <v>38426</v>
      </c>
      <c r="I8" s="7">
        <v>557</v>
      </c>
      <c r="J8" s="20">
        <v>38699</v>
      </c>
      <c r="K8" s="71" t="s">
        <v>132</v>
      </c>
      <c r="L8" s="54">
        <v>38888741.549999997</v>
      </c>
      <c r="M8" s="22"/>
      <c r="N8" s="23">
        <v>5</v>
      </c>
      <c r="O8" s="51">
        <v>499742.88</v>
      </c>
      <c r="P8" s="54">
        <v>23380715.399999999</v>
      </c>
      <c r="Q8" s="54">
        <v>38435969.402879998</v>
      </c>
      <c r="R8" s="51">
        <v>1275840.4502051384</v>
      </c>
      <c r="S8" s="21">
        <v>1</v>
      </c>
      <c r="T8" s="25" t="s">
        <v>134</v>
      </c>
      <c r="U8" s="20">
        <v>40242</v>
      </c>
      <c r="V8" s="22">
        <v>38435969.402879998</v>
      </c>
      <c r="W8" s="20" t="s">
        <v>139</v>
      </c>
      <c r="X8" s="293" t="s">
        <v>300</v>
      </c>
    </row>
    <row r="9" spans="2:24" ht="56.25">
      <c r="B9" s="292" t="s">
        <v>229</v>
      </c>
      <c r="C9" s="5" t="s">
        <v>230</v>
      </c>
      <c r="D9" s="90" t="s">
        <v>231</v>
      </c>
      <c r="E9" s="5">
        <v>5</v>
      </c>
      <c r="F9" s="5" t="s">
        <v>286</v>
      </c>
      <c r="G9" s="4" t="s">
        <v>131</v>
      </c>
      <c r="H9" s="7">
        <v>38749</v>
      </c>
      <c r="I9" s="7">
        <v>984</v>
      </c>
      <c r="J9" s="20">
        <v>39049</v>
      </c>
      <c r="K9" s="122">
        <v>205000040903</v>
      </c>
      <c r="L9" s="54">
        <v>54391.8</v>
      </c>
      <c r="M9" s="22"/>
      <c r="N9" s="23">
        <v>4</v>
      </c>
      <c r="O9" s="51">
        <v>1354.08</v>
      </c>
      <c r="P9" s="54">
        <v>13597.95</v>
      </c>
      <c r="Q9" s="54">
        <v>54390.964079999998</v>
      </c>
      <c r="R9" s="51">
        <v>1805.449249153555</v>
      </c>
      <c r="S9" s="21"/>
      <c r="T9" s="25" t="s">
        <v>232</v>
      </c>
      <c r="U9" s="20">
        <v>40773</v>
      </c>
      <c r="V9" s="22">
        <v>54390.964079999998</v>
      </c>
      <c r="W9" s="20" t="s">
        <v>139</v>
      </c>
      <c r="X9" s="293" t="s">
        <v>302</v>
      </c>
    </row>
    <row r="10" spans="2:24">
      <c r="B10" s="292" t="s">
        <v>119</v>
      </c>
      <c r="C10" s="5">
        <v>36487040</v>
      </c>
      <c r="D10" s="89" t="s">
        <v>136</v>
      </c>
      <c r="E10" s="5" t="s">
        <v>37</v>
      </c>
      <c r="F10" s="118" t="s">
        <v>284</v>
      </c>
      <c r="G10" s="4" t="s">
        <v>131</v>
      </c>
      <c r="H10" s="7">
        <v>38779</v>
      </c>
      <c r="I10" s="7" t="s">
        <v>139</v>
      </c>
      <c r="J10" s="20" t="s">
        <v>139</v>
      </c>
      <c r="K10" s="71" t="s">
        <v>135</v>
      </c>
      <c r="L10" s="142"/>
      <c r="M10" s="128"/>
      <c r="N10" s="125"/>
      <c r="O10" s="51"/>
      <c r="P10" s="54"/>
      <c r="Q10" s="54"/>
      <c r="R10" s="51"/>
      <c r="S10" s="21"/>
      <c r="T10" s="8"/>
      <c r="U10" s="20"/>
      <c r="V10" s="128"/>
      <c r="W10" s="8">
        <v>39303</v>
      </c>
      <c r="X10" s="306" t="s">
        <v>94</v>
      </c>
    </row>
    <row r="11" spans="2:24">
      <c r="B11" s="294" t="s">
        <v>319</v>
      </c>
      <c r="C11" s="295"/>
      <c r="D11" s="295"/>
      <c r="E11" s="295"/>
      <c r="F11" s="295"/>
      <c r="G11" s="295"/>
      <c r="H11" s="295"/>
      <c r="I11" s="295"/>
      <c r="J11" s="295"/>
      <c r="K11" s="295"/>
      <c r="L11" s="296"/>
      <c r="M11" s="297"/>
      <c r="N11" s="297"/>
      <c r="O11" s="298">
        <f>SUBTOTAL(109,Tabuľka5789101112[Výška platby celkom v EUR po 01.01.2009])</f>
        <v>3167107.7</v>
      </c>
      <c r="P11" s="299">
        <f>SUBTOTAL(109,Tabuľka5789101112[Výška platby celkom v SKK do 31.12.2008])</f>
        <v>23394313.349999998</v>
      </c>
      <c r="Q11" s="295"/>
      <c r="R11" s="295"/>
      <c r="S11" s="295"/>
      <c r="T11" s="295"/>
      <c r="U11" s="295"/>
      <c r="V11" s="295"/>
      <c r="W11" s="295"/>
      <c r="X11" s="300"/>
    </row>
  </sheetData>
  <pageMargins left="0.7" right="0.7" top="0.75" bottom="0.75" header="0.3" footer="0.3"/>
  <pageSetup paperSize="8" scale="62" fitToHeight="0" orientation="landscape" r:id="rId1"/>
  <legacy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2">
    <pageSetUpPr fitToPage="1"/>
  </sheetPr>
  <dimension ref="B1:X11"/>
  <sheetViews>
    <sheetView topLeftCell="D1" zoomScale="85" zoomScaleNormal="85" workbookViewId="0">
      <selection activeCell="O16" sqref="O16"/>
    </sheetView>
  </sheetViews>
  <sheetFormatPr defaultRowHeight="15"/>
  <cols>
    <col min="1" max="1" width="1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4.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33.75">
      <c r="B3" s="292" t="s">
        <v>17</v>
      </c>
      <c r="C3" s="5">
        <v>36466166</v>
      </c>
      <c r="D3" s="89" t="s">
        <v>138</v>
      </c>
      <c r="E3" s="5" t="s">
        <v>37</v>
      </c>
      <c r="F3" s="88" t="s">
        <v>278</v>
      </c>
      <c r="G3" s="4" t="s">
        <v>91</v>
      </c>
      <c r="H3" s="7">
        <v>42310</v>
      </c>
      <c r="I3" s="7" t="s">
        <v>137</v>
      </c>
      <c r="J3" s="20">
        <v>43052</v>
      </c>
      <c r="K3" s="15" t="s">
        <v>137</v>
      </c>
      <c r="L3" s="51">
        <v>180000</v>
      </c>
      <c r="M3" s="24"/>
      <c r="N3" s="23">
        <v>0</v>
      </c>
      <c r="O3" s="51"/>
      <c r="P3" s="51"/>
      <c r="Q3" s="54"/>
      <c r="R3" s="51"/>
      <c r="S3" s="21">
        <v>0</v>
      </c>
      <c r="T3" s="20" t="s">
        <v>289</v>
      </c>
      <c r="U3" s="20" t="s">
        <v>289</v>
      </c>
      <c r="V3" s="24" t="s">
        <v>139</v>
      </c>
      <c r="W3" s="20" t="s">
        <v>139</v>
      </c>
      <c r="X3" s="303"/>
    </row>
    <row r="4" spans="2:24" ht="22.5">
      <c r="B4" s="292" t="s">
        <v>17</v>
      </c>
      <c r="C4" s="5">
        <v>36466166</v>
      </c>
      <c r="D4" s="89" t="s">
        <v>141</v>
      </c>
      <c r="E4" s="5" t="s">
        <v>37</v>
      </c>
      <c r="F4" s="88" t="s">
        <v>278</v>
      </c>
      <c r="G4" s="4" t="s">
        <v>91</v>
      </c>
      <c r="H4" s="7">
        <v>42306</v>
      </c>
      <c r="I4" s="7" t="s">
        <v>140</v>
      </c>
      <c r="J4" s="20">
        <v>43021</v>
      </c>
      <c r="K4" s="15" t="s">
        <v>140</v>
      </c>
      <c r="L4" s="51">
        <v>60000</v>
      </c>
      <c r="M4" s="24"/>
      <c r="N4" s="23">
        <v>0</v>
      </c>
      <c r="O4" s="51"/>
      <c r="P4" s="51"/>
      <c r="Q4" s="54"/>
      <c r="R4" s="51"/>
      <c r="S4" s="21">
        <v>0</v>
      </c>
      <c r="T4" s="20" t="s">
        <v>289</v>
      </c>
      <c r="U4" s="20" t="s">
        <v>289</v>
      </c>
      <c r="V4" s="24" t="s">
        <v>139</v>
      </c>
      <c r="W4" s="20" t="s">
        <v>139</v>
      </c>
      <c r="X4" s="303"/>
    </row>
    <row r="5" spans="2:24" ht="33.75">
      <c r="B5" s="292" t="s">
        <v>17</v>
      </c>
      <c r="C5" s="5">
        <v>36466166</v>
      </c>
      <c r="D5" s="89" t="s">
        <v>143</v>
      </c>
      <c r="E5" s="5" t="s">
        <v>24</v>
      </c>
      <c r="F5" s="4" t="s">
        <v>279</v>
      </c>
      <c r="G5" s="4" t="s">
        <v>82</v>
      </c>
      <c r="H5" s="7">
        <v>39567</v>
      </c>
      <c r="I5" s="7" t="s">
        <v>144</v>
      </c>
      <c r="J5" s="95">
        <v>39877</v>
      </c>
      <c r="K5" s="71" t="s">
        <v>142</v>
      </c>
      <c r="L5" s="51">
        <v>488581.45</v>
      </c>
      <c r="M5" s="24"/>
      <c r="N5" s="23">
        <v>3</v>
      </c>
      <c r="O5" s="51">
        <v>486100.16</v>
      </c>
      <c r="P5" s="51" t="s">
        <v>139</v>
      </c>
      <c r="Q5" s="54"/>
      <c r="R5" s="51">
        <v>486100.16</v>
      </c>
      <c r="S5" s="21">
        <v>1</v>
      </c>
      <c r="T5" s="25" t="s">
        <v>227</v>
      </c>
      <c r="U5" s="20">
        <v>40465</v>
      </c>
      <c r="V5" s="24">
        <v>486100.16</v>
      </c>
      <c r="W5" s="20" t="s">
        <v>139</v>
      </c>
      <c r="X5" s="303"/>
    </row>
    <row r="6" spans="2:24" ht="33.75">
      <c r="B6" s="292" t="s">
        <v>147</v>
      </c>
      <c r="C6" s="5">
        <v>36466166</v>
      </c>
      <c r="D6" s="89" t="s">
        <v>146</v>
      </c>
      <c r="E6" s="5" t="s">
        <v>24</v>
      </c>
      <c r="F6" s="4" t="s">
        <v>279</v>
      </c>
      <c r="G6" s="4" t="s">
        <v>82</v>
      </c>
      <c r="H6" s="7">
        <v>40086</v>
      </c>
      <c r="I6" s="7" t="s">
        <v>139</v>
      </c>
      <c r="J6" s="20" t="s">
        <v>139</v>
      </c>
      <c r="K6" s="71" t="s">
        <v>145</v>
      </c>
      <c r="L6" s="142"/>
      <c r="M6" s="128"/>
      <c r="N6" s="125"/>
      <c r="O6" s="51"/>
      <c r="P6" s="51"/>
      <c r="Q6" s="54"/>
      <c r="R6" s="51"/>
      <c r="S6" s="21"/>
      <c r="T6" s="20"/>
      <c r="U6" s="20"/>
      <c r="V6" s="128"/>
      <c r="W6" s="8">
        <v>40763</v>
      </c>
      <c r="X6" s="306" t="s">
        <v>86</v>
      </c>
    </row>
    <row r="7" spans="2:24" ht="22.5">
      <c r="B7" s="292" t="s">
        <v>17</v>
      </c>
      <c r="C7" s="5">
        <v>36466166</v>
      </c>
      <c r="D7" s="89" t="s">
        <v>149</v>
      </c>
      <c r="E7" s="5" t="s">
        <v>65</v>
      </c>
      <c r="F7" s="65" t="s">
        <v>281</v>
      </c>
      <c r="G7" s="4" t="s">
        <v>82</v>
      </c>
      <c r="H7" s="7">
        <v>41345</v>
      </c>
      <c r="I7" s="7" t="s">
        <v>150</v>
      </c>
      <c r="J7" s="95">
        <v>41745</v>
      </c>
      <c r="K7" s="71" t="s">
        <v>148</v>
      </c>
      <c r="L7" s="51">
        <v>1500</v>
      </c>
      <c r="M7" s="24"/>
      <c r="N7" s="23">
        <v>1</v>
      </c>
      <c r="O7" s="51">
        <v>1500</v>
      </c>
      <c r="P7" s="51" t="s">
        <v>139</v>
      </c>
      <c r="Q7" s="54"/>
      <c r="R7" s="51">
        <v>1500</v>
      </c>
      <c r="S7" s="21">
        <v>1</v>
      </c>
      <c r="T7" s="20">
        <v>41984</v>
      </c>
      <c r="U7" s="20">
        <v>41984</v>
      </c>
      <c r="V7" s="24">
        <v>1500</v>
      </c>
      <c r="W7" s="20" t="s">
        <v>139</v>
      </c>
      <c r="X7" s="303"/>
    </row>
    <row r="8" spans="2:24" ht="33.75">
      <c r="B8" s="292" t="s">
        <v>17</v>
      </c>
      <c r="C8" s="5">
        <v>36466166</v>
      </c>
      <c r="D8" s="90" t="s">
        <v>152</v>
      </c>
      <c r="E8" s="5" t="s">
        <v>24</v>
      </c>
      <c r="F8" s="4" t="s">
        <v>287</v>
      </c>
      <c r="G8" s="4" t="s">
        <v>75</v>
      </c>
      <c r="H8" s="7">
        <v>38454</v>
      </c>
      <c r="I8" s="7" t="s">
        <v>139</v>
      </c>
      <c r="J8" s="20" t="s">
        <v>139</v>
      </c>
      <c r="K8" s="18" t="s">
        <v>151</v>
      </c>
      <c r="L8" s="142"/>
      <c r="M8" s="128"/>
      <c r="N8" s="125"/>
      <c r="O8" s="51"/>
      <c r="P8" s="51"/>
      <c r="Q8" s="54"/>
      <c r="R8" s="51"/>
      <c r="S8" s="21"/>
      <c r="T8" s="20"/>
      <c r="U8" s="20"/>
      <c r="V8" s="128"/>
      <c r="W8" s="8">
        <v>38770</v>
      </c>
      <c r="X8" s="310" t="s">
        <v>86</v>
      </c>
    </row>
    <row r="9" spans="2:24" ht="56.25">
      <c r="B9" s="292" t="s">
        <v>17</v>
      </c>
      <c r="C9" s="5">
        <v>36466166</v>
      </c>
      <c r="D9" s="90" t="s">
        <v>154</v>
      </c>
      <c r="E9" s="5">
        <v>5</v>
      </c>
      <c r="F9" s="4" t="s">
        <v>286</v>
      </c>
      <c r="G9" s="4" t="s">
        <v>131</v>
      </c>
      <c r="H9" s="7">
        <v>38425</v>
      </c>
      <c r="I9" s="7">
        <v>430</v>
      </c>
      <c r="J9" s="95">
        <v>38639</v>
      </c>
      <c r="K9" s="15" t="s">
        <v>153</v>
      </c>
      <c r="L9" s="54">
        <v>21901371.289999999</v>
      </c>
      <c r="M9" s="22"/>
      <c r="N9" s="23">
        <v>5</v>
      </c>
      <c r="O9" s="62">
        <v>144928.04999999999</v>
      </c>
      <c r="P9" s="63">
        <v>17217646.530000001</v>
      </c>
      <c r="Q9" s="54">
        <v>21583748.964299999</v>
      </c>
      <c r="R9" s="51">
        <v>716449.21211909968</v>
      </c>
      <c r="S9" s="21">
        <v>1</v>
      </c>
      <c r="T9" s="25" t="s">
        <v>155</v>
      </c>
      <c r="U9" s="20">
        <v>40157</v>
      </c>
      <c r="V9" s="22">
        <v>21583748.964299999</v>
      </c>
      <c r="W9" s="20" t="s">
        <v>139</v>
      </c>
      <c r="X9" s="303"/>
    </row>
    <row r="10" spans="2:24">
      <c r="B10" s="292" t="s">
        <v>17</v>
      </c>
      <c r="C10" s="5">
        <v>36466166</v>
      </c>
      <c r="D10" s="89" t="s">
        <v>136</v>
      </c>
      <c r="E10" s="5" t="s">
        <v>37</v>
      </c>
      <c r="F10" s="118" t="s">
        <v>284</v>
      </c>
      <c r="G10" s="4" t="s">
        <v>131</v>
      </c>
      <c r="H10" s="7">
        <v>38779</v>
      </c>
      <c r="I10" s="7" t="s">
        <v>139</v>
      </c>
      <c r="J10" s="20" t="s">
        <v>139</v>
      </c>
      <c r="K10" s="15" t="s">
        <v>156</v>
      </c>
      <c r="L10" s="142"/>
      <c r="M10" s="128"/>
      <c r="N10" s="125"/>
      <c r="O10" s="51"/>
      <c r="P10" s="54"/>
      <c r="Q10" s="54"/>
      <c r="R10" s="51"/>
      <c r="S10" s="21"/>
      <c r="T10" s="20"/>
      <c r="U10" s="20"/>
      <c r="V10" s="128"/>
      <c r="W10" s="8">
        <v>39098</v>
      </c>
      <c r="X10" s="293" t="s">
        <v>94</v>
      </c>
    </row>
    <row r="11" spans="2:24">
      <c r="B11" s="294" t="s">
        <v>319</v>
      </c>
      <c r="C11" s="295"/>
      <c r="D11" s="295"/>
      <c r="E11" s="295"/>
      <c r="F11" s="295"/>
      <c r="G11" s="295"/>
      <c r="H11" s="295"/>
      <c r="I11" s="295"/>
      <c r="J11" s="295"/>
      <c r="K11" s="295"/>
      <c r="L11" s="296"/>
      <c r="M11" s="297"/>
      <c r="N11" s="297"/>
      <c r="O11" s="298">
        <f>SUBTOTAL(109,Tabuľka57891011121314[Výška platby celkom v EUR po 01.01.2009])</f>
        <v>632528.21</v>
      </c>
      <c r="P11" s="299">
        <f>SUBTOTAL(109,Tabuľka57891011121314[Výška platby celkom v SKK do 31.12.2008])</f>
        <v>17217646.530000001</v>
      </c>
      <c r="Q11" s="295"/>
      <c r="R11" s="295"/>
      <c r="S11" s="295"/>
      <c r="T11" s="295"/>
      <c r="U11" s="295"/>
      <c r="V11" s="295"/>
      <c r="W11" s="295"/>
      <c r="X11" s="300"/>
    </row>
  </sheetData>
  <conditionalFormatting sqref="K3:K4">
    <cfRule type="duplicateValues" dxfId="3" priority="1"/>
  </conditionalFormatting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3">
    <pageSetUpPr fitToPage="1"/>
  </sheetPr>
  <dimension ref="B1:X6"/>
  <sheetViews>
    <sheetView zoomScale="85" zoomScaleNormal="85" workbookViewId="0">
      <selection activeCell="G14" sqref="G14"/>
    </sheetView>
  </sheetViews>
  <sheetFormatPr defaultRowHeight="15"/>
  <cols>
    <col min="1" max="1" width="0.570312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4.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22.5">
      <c r="B3" s="292" t="s">
        <v>18</v>
      </c>
      <c r="C3" s="5">
        <v>36473502</v>
      </c>
      <c r="D3" s="89" t="s">
        <v>158</v>
      </c>
      <c r="E3" s="5" t="s">
        <v>24</v>
      </c>
      <c r="F3" s="4" t="s">
        <v>279</v>
      </c>
      <c r="G3" s="4" t="s">
        <v>82</v>
      </c>
      <c r="H3" s="7">
        <v>39568</v>
      </c>
      <c r="I3" s="7" t="s">
        <v>159</v>
      </c>
      <c r="J3" s="95">
        <v>39891</v>
      </c>
      <c r="K3" s="61" t="s">
        <v>157</v>
      </c>
      <c r="L3" s="51">
        <v>1139238.6599999999</v>
      </c>
      <c r="M3" s="24"/>
      <c r="N3" s="23">
        <v>2</v>
      </c>
      <c r="O3" s="51">
        <v>1115884.81</v>
      </c>
      <c r="P3" s="51" t="s">
        <v>139</v>
      </c>
      <c r="Q3" s="54"/>
      <c r="R3" s="51">
        <v>1115884.81</v>
      </c>
      <c r="S3" s="21">
        <v>1</v>
      </c>
      <c r="T3" s="25" t="s">
        <v>314</v>
      </c>
      <c r="U3" s="20">
        <v>40504</v>
      </c>
      <c r="V3" s="24">
        <v>1115884.81</v>
      </c>
      <c r="W3" s="20" t="s">
        <v>139</v>
      </c>
      <c r="X3" s="303"/>
    </row>
    <row r="4" spans="2:24" ht="33.75">
      <c r="B4" s="292" t="s">
        <v>18</v>
      </c>
      <c r="C4" s="5">
        <v>36473502</v>
      </c>
      <c r="D4" s="89" t="s">
        <v>161</v>
      </c>
      <c r="E4" s="5" t="s">
        <v>24</v>
      </c>
      <c r="F4" s="4" t="s">
        <v>279</v>
      </c>
      <c r="G4" s="4" t="s">
        <v>82</v>
      </c>
      <c r="H4" s="7">
        <v>40086</v>
      </c>
      <c r="I4" s="7" t="s">
        <v>139</v>
      </c>
      <c r="J4" s="20" t="s">
        <v>139</v>
      </c>
      <c r="K4" s="18" t="s">
        <v>160</v>
      </c>
      <c r="L4" s="142"/>
      <c r="M4" s="128"/>
      <c r="N4" s="125"/>
      <c r="O4" s="51"/>
      <c r="P4" s="51"/>
      <c r="Q4" s="54"/>
      <c r="R4" s="51"/>
      <c r="S4" s="21"/>
      <c r="T4" s="20"/>
      <c r="U4" s="20"/>
      <c r="V4" s="128"/>
      <c r="W4" s="8">
        <v>40763</v>
      </c>
      <c r="X4" s="293" t="s">
        <v>86</v>
      </c>
    </row>
    <row r="5" spans="2:24" ht="56.25">
      <c r="B5" s="292" t="s">
        <v>18</v>
      </c>
      <c r="C5" s="5">
        <v>36473502</v>
      </c>
      <c r="D5" s="90" t="s">
        <v>162</v>
      </c>
      <c r="E5" s="5">
        <v>5</v>
      </c>
      <c r="F5" s="4" t="s">
        <v>286</v>
      </c>
      <c r="G5" s="4" t="s">
        <v>131</v>
      </c>
      <c r="H5" s="7">
        <v>38425</v>
      </c>
      <c r="I5" s="7">
        <v>466</v>
      </c>
      <c r="J5" s="95">
        <v>38639</v>
      </c>
      <c r="K5" s="15">
        <v>205000034601</v>
      </c>
      <c r="L5" s="54">
        <v>17671454.449999999</v>
      </c>
      <c r="M5" s="22"/>
      <c r="N5" s="23">
        <v>5</v>
      </c>
      <c r="O5" s="62">
        <v>232607.06</v>
      </c>
      <c r="P5" s="63">
        <v>9138196.7100000009</v>
      </c>
      <c r="Q5" s="54">
        <v>16145716.999560002</v>
      </c>
      <c r="R5" s="51">
        <v>535939.62024696276</v>
      </c>
      <c r="S5" s="21">
        <v>1</v>
      </c>
      <c r="T5" s="25" t="s">
        <v>163</v>
      </c>
      <c r="U5" s="20">
        <v>40158</v>
      </c>
      <c r="V5" s="22">
        <v>16145716.999560002</v>
      </c>
      <c r="W5" s="20" t="s">
        <v>139</v>
      </c>
      <c r="X5" s="303"/>
    </row>
    <row r="6" spans="2:24">
      <c r="B6" s="294" t="s">
        <v>319</v>
      </c>
      <c r="C6" s="295"/>
      <c r="D6" s="295"/>
      <c r="E6" s="295"/>
      <c r="F6" s="295"/>
      <c r="G6" s="295"/>
      <c r="H6" s="295"/>
      <c r="I6" s="295"/>
      <c r="J6" s="295"/>
      <c r="K6" s="295"/>
      <c r="L6" s="296"/>
      <c r="M6" s="297"/>
      <c r="N6" s="297"/>
      <c r="O6" s="298">
        <f>SUBTOTAL(109,Tabuľka5789101112131415[Výška platby celkom v EUR po 01.01.2009])</f>
        <v>1348491.87</v>
      </c>
      <c r="P6" s="299">
        <f>SUBTOTAL(109,Tabuľka5789101112131415[Výška platby celkom v SKK do 31.12.2008])</f>
        <v>9138196.7100000009</v>
      </c>
      <c r="Q6" s="295"/>
      <c r="R6" s="295"/>
      <c r="S6" s="295"/>
      <c r="T6" s="295"/>
      <c r="U6" s="295"/>
      <c r="V6" s="295"/>
      <c r="W6" s="295"/>
      <c r="X6" s="300"/>
    </row>
  </sheetData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4">
    <pageSetUpPr fitToPage="1"/>
  </sheetPr>
  <dimension ref="B1:X8"/>
  <sheetViews>
    <sheetView topLeftCell="D1" zoomScale="85" zoomScaleNormal="85" workbookViewId="0">
      <selection activeCell="D4" sqref="A4:XFD4"/>
    </sheetView>
  </sheetViews>
  <sheetFormatPr defaultRowHeight="15"/>
  <cols>
    <col min="1" max="1" width="0.710937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4.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36" customHeight="1">
      <c r="B3" s="292" t="s">
        <v>19</v>
      </c>
      <c r="C3" s="5">
        <v>36466859</v>
      </c>
      <c r="D3" s="89" t="s">
        <v>222</v>
      </c>
      <c r="E3" s="5" t="s">
        <v>37</v>
      </c>
      <c r="F3" s="88" t="s">
        <v>278</v>
      </c>
      <c r="G3" s="4" t="s">
        <v>91</v>
      </c>
      <c r="H3" s="8">
        <v>42311</v>
      </c>
      <c r="I3" s="8" t="s">
        <v>139</v>
      </c>
      <c r="J3" s="20" t="s">
        <v>139</v>
      </c>
      <c r="K3" s="15" t="s">
        <v>223</v>
      </c>
      <c r="L3" s="142"/>
      <c r="M3" s="128"/>
      <c r="N3" s="125"/>
      <c r="O3" s="51"/>
      <c r="P3" s="51"/>
      <c r="Q3" s="54"/>
      <c r="R3" s="51"/>
      <c r="S3" s="21"/>
      <c r="T3" s="25"/>
      <c r="U3" s="20"/>
      <c r="V3" s="128"/>
      <c r="W3" s="8">
        <v>42793</v>
      </c>
      <c r="X3" s="293" t="s">
        <v>94</v>
      </c>
    </row>
    <row r="4" spans="2:24" ht="22.5">
      <c r="B4" s="292" t="s">
        <v>19</v>
      </c>
      <c r="C4" s="5">
        <v>36466859</v>
      </c>
      <c r="D4" s="89" t="s">
        <v>165</v>
      </c>
      <c r="E4" s="5" t="s">
        <v>24</v>
      </c>
      <c r="F4" s="4" t="s">
        <v>279</v>
      </c>
      <c r="G4" s="4" t="s">
        <v>82</v>
      </c>
      <c r="H4" s="7">
        <v>39568</v>
      </c>
      <c r="I4" s="7" t="s">
        <v>166</v>
      </c>
      <c r="J4" s="95">
        <v>39891</v>
      </c>
      <c r="K4" s="71" t="s">
        <v>164</v>
      </c>
      <c r="L4" s="51">
        <v>440641.74</v>
      </c>
      <c r="M4" s="24"/>
      <c r="N4" s="23">
        <v>2</v>
      </c>
      <c r="O4" s="51">
        <v>434527.42</v>
      </c>
      <c r="P4" s="51" t="s">
        <v>139</v>
      </c>
      <c r="Q4" s="54"/>
      <c r="R4" s="51">
        <v>434527.42</v>
      </c>
      <c r="S4" s="21">
        <v>1</v>
      </c>
      <c r="T4" s="25" t="s">
        <v>167</v>
      </c>
      <c r="U4" s="20">
        <v>40317</v>
      </c>
      <c r="V4" s="24">
        <v>434527.42</v>
      </c>
      <c r="W4" s="20" t="s">
        <v>139</v>
      </c>
      <c r="X4" s="303"/>
    </row>
    <row r="5" spans="2:24" ht="38.25" customHeight="1">
      <c r="B5" s="292" t="s">
        <v>19</v>
      </c>
      <c r="C5" s="5">
        <v>36466859</v>
      </c>
      <c r="D5" s="89" t="s">
        <v>169</v>
      </c>
      <c r="E5" s="5" t="s">
        <v>24</v>
      </c>
      <c r="F5" s="4" t="s">
        <v>279</v>
      </c>
      <c r="G5" s="4" t="s">
        <v>82</v>
      </c>
      <c r="H5" s="7">
        <v>40086</v>
      </c>
      <c r="I5" s="7" t="s">
        <v>139</v>
      </c>
      <c r="J5" s="20" t="s">
        <v>139</v>
      </c>
      <c r="K5" s="71" t="s">
        <v>168</v>
      </c>
      <c r="L5" s="142"/>
      <c r="M5" s="128"/>
      <c r="N5" s="125"/>
      <c r="O5" s="51"/>
      <c r="P5" s="51"/>
      <c r="Q5" s="54"/>
      <c r="R5" s="51"/>
      <c r="S5" s="21"/>
      <c r="T5" s="25"/>
      <c r="U5" s="20"/>
      <c r="V5" s="128"/>
      <c r="W5" s="8">
        <v>40763</v>
      </c>
      <c r="X5" s="293" t="s">
        <v>86</v>
      </c>
    </row>
    <row r="6" spans="2:24" ht="39" customHeight="1">
      <c r="B6" s="292" t="s">
        <v>19</v>
      </c>
      <c r="C6" s="5">
        <v>36466859</v>
      </c>
      <c r="D6" s="90" t="s">
        <v>171</v>
      </c>
      <c r="E6" s="5" t="s">
        <v>24</v>
      </c>
      <c r="F6" s="4" t="s">
        <v>279</v>
      </c>
      <c r="G6" s="4" t="s">
        <v>82</v>
      </c>
      <c r="H6" s="7">
        <v>41597</v>
      </c>
      <c r="I6" s="7" t="s">
        <v>139</v>
      </c>
      <c r="J6" s="20" t="s">
        <v>139</v>
      </c>
      <c r="K6" s="71" t="s">
        <v>170</v>
      </c>
      <c r="L6" s="142"/>
      <c r="M6" s="128"/>
      <c r="N6" s="125"/>
      <c r="O6" s="51"/>
      <c r="P6" s="51"/>
      <c r="Q6" s="54"/>
      <c r="R6" s="51"/>
      <c r="S6" s="21"/>
      <c r="T6" s="25"/>
      <c r="U6" s="20"/>
      <c r="V6" s="128"/>
      <c r="W6" s="8">
        <v>41911</v>
      </c>
      <c r="X6" s="293" t="s">
        <v>94</v>
      </c>
    </row>
    <row r="7" spans="2:24" ht="45">
      <c r="B7" s="292" t="s">
        <v>19</v>
      </c>
      <c r="C7" s="5">
        <v>36466859</v>
      </c>
      <c r="D7" s="89" t="s">
        <v>173</v>
      </c>
      <c r="E7" s="5">
        <v>5</v>
      </c>
      <c r="F7" s="4" t="s">
        <v>286</v>
      </c>
      <c r="G7" s="4" t="s">
        <v>131</v>
      </c>
      <c r="H7" s="7">
        <v>38751</v>
      </c>
      <c r="I7" s="7">
        <v>973</v>
      </c>
      <c r="J7" s="95">
        <v>39029</v>
      </c>
      <c r="K7" s="71" t="s">
        <v>172</v>
      </c>
      <c r="L7" s="54">
        <v>4672012.8499999996</v>
      </c>
      <c r="M7" s="22"/>
      <c r="N7" s="23">
        <v>4</v>
      </c>
      <c r="O7" s="62">
        <v>61480.24</v>
      </c>
      <c r="P7" s="63">
        <v>1868805.14</v>
      </c>
      <c r="Q7" s="54">
        <v>3720958.8502399996</v>
      </c>
      <c r="R7" s="51">
        <v>123513.20620859056</v>
      </c>
      <c r="S7" s="21">
        <v>1</v>
      </c>
      <c r="T7" s="25" t="s">
        <v>174</v>
      </c>
      <c r="U7" s="20">
        <v>40540</v>
      </c>
      <c r="V7" s="22">
        <v>3720958.8502399996</v>
      </c>
      <c r="W7" s="8" t="s">
        <v>139</v>
      </c>
      <c r="X7" s="293"/>
    </row>
    <row r="8" spans="2:24">
      <c r="B8" s="294" t="s">
        <v>319</v>
      </c>
      <c r="C8" s="295"/>
      <c r="D8" s="295"/>
      <c r="E8" s="295"/>
      <c r="F8" s="295"/>
      <c r="G8" s="295"/>
      <c r="H8" s="295"/>
      <c r="I8" s="295"/>
      <c r="J8" s="295"/>
      <c r="K8" s="295"/>
      <c r="L8" s="296"/>
      <c r="M8" s="297"/>
      <c r="N8" s="297"/>
      <c r="O8" s="298">
        <f>SUBTOTAL(109,Tabuľka578910111213141517[Výška platby celkom v EUR po 01.01.2009])</f>
        <v>496007.66</v>
      </c>
      <c r="P8" s="299">
        <f>SUBTOTAL(109,Tabuľka578910111213141517[Výška platby celkom v SKK do 31.12.2008])</f>
        <v>1868805.14</v>
      </c>
      <c r="Q8" s="295"/>
      <c r="R8" s="295"/>
      <c r="S8" s="295"/>
      <c r="T8" s="295"/>
      <c r="U8" s="295"/>
      <c r="V8" s="295"/>
      <c r="W8" s="295"/>
      <c r="X8" s="300"/>
    </row>
  </sheetData>
  <conditionalFormatting sqref="K3">
    <cfRule type="duplicateValues" dxfId="2" priority="1"/>
  </conditionalFormatting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5">
    <pageSetUpPr fitToPage="1"/>
  </sheetPr>
  <dimension ref="B1:X10"/>
  <sheetViews>
    <sheetView topLeftCell="D1" zoomScale="85" zoomScaleNormal="85" workbookViewId="0">
      <selection activeCell="P9" sqref="P9"/>
    </sheetView>
  </sheetViews>
  <sheetFormatPr defaultRowHeight="15"/>
  <cols>
    <col min="1" max="1" width="0.570312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3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22.5">
      <c r="B3" s="292" t="s">
        <v>20</v>
      </c>
      <c r="C3" s="5">
        <v>31704166</v>
      </c>
      <c r="D3" s="89" t="s">
        <v>225</v>
      </c>
      <c r="E3" s="5" t="s">
        <v>37</v>
      </c>
      <c r="F3" s="88" t="s">
        <v>278</v>
      </c>
      <c r="G3" s="4" t="s">
        <v>91</v>
      </c>
      <c r="H3" s="8">
        <v>42311</v>
      </c>
      <c r="I3" s="8" t="s">
        <v>139</v>
      </c>
      <c r="J3" s="20" t="s">
        <v>139</v>
      </c>
      <c r="K3" s="15" t="s">
        <v>224</v>
      </c>
      <c r="L3" s="142"/>
      <c r="M3" s="128"/>
      <c r="N3" s="125"/>
      <c r="O3" s="51"/>
      <c r="P3" s="51"/>
      <c r="Q3" s="54"/>
      <c r="R3" s="51"/>
      <c r="S3" s="21"/>
      <c r="T3" s="20"/>
      <c r="U3" s="20"/>
      <c r="V3" s="128"/>
      <c r="W3" s="8">
        <v>42793</v>
      </c>
      <c r="X3" s="306" t="s">
        <v>94</v>
      </c>
    </row>
    <row r="4" spans="2:24" ht="29.25" customHeight="1">
      <c r="B4" s="292" t="s">
        <v>20</v>
      </c>
      <c r="C4" s="5">
        <v>31704166</v>
      </c>
      <c r="D4" s="89" t="s">
        <v>176</v>
      </c>
      <c r="E4" s="5" t="s">
        <v>24</v>
      </c>
      <c r="F4" s="4" t="s">
        <v>279</v>
      </c>
      <c r="G4" s="4" t="s">
        <v>82</v>
      </c>
      <c r="H4" s="8">
        <v>42311</v>
      </c>
      <c r="I4" s="8" t="s">
        <v>177</v>
      </c>
      <c r="J4" s="95">
        <v>39940</v>
      </c>
      <c r="K4" s="71" t="s">
        <v>175</v>
      </c>
      <c r="L4" s="51">
        <v>1582607.89</v>
      </c>
      <c r="M4" s="24"/>
      <c r="N4" s="23">
        <v>2</v>
      </c>
      <c r="O4" s="51">
        <v>1582607.88</v>
      </c>
      <c r="P4" s="51" t="s">
        <v>139</v>
      </c>
      <c r="Q4" s="54"/>
      <c r="R4" s="51">
        <v>1582607.88</v>
      </c>
      <c r="S4" s="21">
        <v>1</v>
      </c>
      <c r="T4" s="25" t="s">
        <v>178</v>
      </c>
      <c r="U4" s="20">
        <v>40347</v>
      </c>
      <c r="V4" s="24">
        <v>1582607.88</v>
      </c>
      <c r="W4" s="96" t="s">
        <v>139</v>
      </c>
      <c r="X4" s="308"/>
    </row>
    <row r="5" spans="2:24" ht="40.5" customHeight="1">
      <c r="B5" s="292" t="s">
        <v>20</v>
      </c>
      <c r="C5" s="5">
        <v>31704166</v>
      </c>
      <c r="D5" s="89" t="s">
        <v>180</v>
      </c>
      <c r="E5" s="5" t="s">
        <v>24</v>
      </c>
      <c r="F5" s="4" t="s">
        <v>279</v>
      </c>
      <c r="G5" s="4" t="s">
        <v>82</v>
      </c>
      <c r="H5" s="7">
        <v>40085</v>
      </c>
      <c r="I5" s="7" t="s">
        <v>139</v>
      </c>
      <c r="J5" s="245" t="s">
        <v>139</v>
      </c>
      <c r="K5" s="71" t="s">
        <v>179</v>
      </c>
      <c r="L5" s="97"/>
      <c r="M5" s="97"/>
      <c r="N5" s="98"/>
      <c r="O5" s="99"/>
      <c r="P5" s="99"/>
      <c r="Q5" s="100"/>
      <c r="R5" s="99"/>
      <c r="S5" s="130"/>
      <c r="T5" s="96"/>
      <c r="U5" s="39"/>
      <c r="V5" s="97"/>
      <c r="W5" s="8">
        <v>40763</v>
      </c>
      <c r="X5" s="293" t="s">
        <v>86</v>
      </c>
    </row>
    <row r="6" spans="2:24" ht="33.75">
      <c r="B6" s="292" t="s">
        <v>20</v>
      </c>
      <c r="C6" s="5">
        <v>31704166</v>
      </c>
      <c r="D6" s="90" t="s">
        <v>182</v>
      </c>
      <c r="E6" s="5" t="s">
        <v>24</v>
      </c>
      <c r="F6" s="4" t="s">
        <v>279</v>
      </c>
      <c r="G6" s="4" t="s">
        <v>82</v>
      </c>
      <c r="H6" s="7">
        <v>41597</v>
      </c>
      <c r="I6" s="7" t="s">
        <v>139</v>
      </c>
      <c r="J6" s="245" t="s">
        <v>139</v>
      </c>
      <c r="K6" s="71" t="s">
        <v>181</v>
      </c>
      <c r="L6" s="97"/>
      <c r="M6" s="97"/>
      <c r="N6" s="98"/>
      <c r="O6" s="99"/>
      <c r="P6" s="99"/>
      <c r="Q6" s="100"/>
      <c r="R6" s="99"/>
      <c r="S6" s="130"/>
      <c r="T6" s="96"/>
      <c r="U6" s="39"/>
      <c r="V6" s="97"/>
      <c r="W6" s="19">
        <v>41912</v>
      </c>
      <c r="X6" s="309" t="s">
        <v>86</v>
      </c>
    </row>
    <row r="7" spans="2:24" ht="33.75">
      <c r="B7" s="292" t="s">
        <v>20</v>
      </c>
      <c r="C7" s="5">
        <v>31704166</v>
      </c>
      <c r="D7" s="90" t="s">
        <v>183</v>
      </c>
      <c r="E7" s="5" t="s">
        <v>24</v>
      </c>
      <c r="F7" s="4" t="s">
        <v>287</v>
      </c>
      <c r="G7" s="4" t="s">
        <v>75</v>
      </c>
      <c r="H7" s="7">
        <v>38453</v>
      </c>
      <c r="I7" s="7" t="s">
        <v>139</v>
      </c>
      <c r="J7" s="245" t="s">
        <v>139</v>
      </c>
      <c r="K7" s="72">
        <v>11310101849</v>
      </c>
      <c r="L7" s="97"/>
      <c r="M7" s="97"/>
      <c r="N7" s="98"/>
      <c r="O7" s="99"/>
      <c r="P7" s="99"/>
      <c r="Q7" s="100"/>
      <c r="R7" s="99"/>
      <c r="S7" s="130"/>
      <c r="T7" s="96"/>
      <c r="U7" s="39"/>
      <c r="V7" s="97"/>
      <c r="W7" s="19">
        <v>39086</v>
      </c>
      <c r="X7" s="309" t="s">
        <v>86</v>
      </c>
    </row>
    <row r="8" spans="2:24" ht="41.25" customHeight="1">
      <c r="B8" s="292" t="s">
        <v>20</v>
      </c>
      <c r="C8" s="5">
        <v>31704166</v>
      </c>
      <c r="D8" s="90" t="s">
        <v>185</v>
      </c>
      <c r="E8" s="5">
        <v>5</v>
      </c>
      <c r="F8" s="4" t="s">
        <v>286</v>
      </c>
      <c r="G8" s="4" t="s">
        <v>131</v>
      </c>
      <c r="H8" s="7">
        <v>38426</v>
      </c>
      <c r="I8" s="7" t="s">
        <v>139</v>
      </c>
      <c r="J8" s="245" t="s">
        <v>139</v>
      </c>
      <c r="K8" s="71" t="s">
        <v>184</v>
      </c>
      <c r="L8" s="97"/>
      <c r="M8" s="97"/>
      <c r="N8" s="98"/>
      <c r="O8" s="99"/>
      <c r="P8" s="100"/>
      <c r="Q8" s="100"/>
      <c r="R8" s="99"/>
      <c r="S8" s="130"/>
      <c r="T8" s="96"/>
      <c r="U8" s="39"/>
      <c r="V8" s="97"/>
      <c r="W8" s="7">
        <v>38685</v>
      </c>
      <c r="X8" s="293" t="s">
        <v>51</v>
      </c>
    </row>
    <row r="9" spans="2:24" ht="33.75">
      <c r="B9" s="292" t="s">
        <v>20</v>
      </c>
      <c r="C9" s="5">
        <v>31704166</v>
      </c>
      <c r="D9" s="89" t="s">
        <v>136</v>
      </c>
      <c r="E9" s="5" t="s">
        <v>37</v>
      </c>
      <c r="F9" s="118" t="s">
        <v>284</v>
      </c>
      <c r="G9" s="4" t="s">
        <v>131</v>
      </c>
      <c r="H9" s="7">
        <v>38779</v>
      </c>
      <c r="I9" s="7">
        <v>2110</v>
      </c>
      <c r="J9" s="95">
        <v>39119</v>
      </c>
      <c r="K9" s="71" t="s">
        <v>186</v>
      </c>
      <c r="L9" s="54">
        <v>2837400</v>
      </c>
      <c r="M9" s="22"/>
      <c r="N9" s="23">
        <v>3</v>
      </c>
      <c r="O9" s="62" t="s">
        <v>139</v>
      </c>
      <c r="P9" s="63">
        <v>2765698.29</v>
      </c>
      <c r="Q9" s="54">
        <v>2765698.29</v>
      </c>
      <c r="R9" s="51">
        <v>91804.364668392751</v>
      </c>
      <c r="S9" s="21">
        <v>1</v>
      </c>
      <c r="T9" s="25" t="s">
        <v>315</v>
      </c>
      <c r="U9" s="20">
        <v>39730</v>
      </c>
      <c r="V9" s="22">
        <v>2765698.29</v>
      </c>
      <c r="W9" s="19" t="s">
        <v>139</v>
      </c>
      <c r="X9" s="309"/>
    </row>
    <row r="10" spans="2:24">
      <c r="B10" s="294" t="s">
        <v>319</v>
      </c>
      <c r="C10" s="295"/>
      <c r="D10" s="295"/>
      <c r="E10" s="295"/>
      <c r="F10" s="295"/>
      <c r="G10" s="295"/>
      <c r="H10" s="295"/>
      <c r="I10" s="295"/>
      <c r="J10" s="295"/>
      <c r="K10" s="295"/>
      <c r="L10" s="296"/>
      <c r="M10" s="297"/>
      <c r="N10" s="297"/>
      <c r="O10" s="298">
        <f>SUBTOTAL(109,Tabuľka57891011121314151718[Výška platby celkom v EUR po 01.01.2009])</f>
        <v>1582607.88</v>
      </c>
      <c r="P10" s="299">
        <f>SUBTOTAL(109,Tabuľka57891011121314151718[Výška platby celkom v SKK do 31.12.2008])</f>
        <v>2765698.29</v>
      </c>
      <c r="Q10" s="295"/>
      <c r="R10" s="295"/>
      <c r="S10" s="295"/>
      <c r="T10" s="295"/>
      <c r="U10" s="295"/>
      <c r="V10" s="295"/>
      <c r="W10" s="295"/>
      <c r="X10" s="300"/>
    </row>
  </sheetData>
  <conditionalFormatting sqref="K3">
    <cfRule type="duplicateValues" dxfId="1" priority="1"/>
  </conditionalFormatting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6">
    <pageSetUpPr fitToPage="1"/>
  </sheetPr>
  <dimension ref="B1:X8"/>
  <sheetViews>
    <sheetView topLeftCell="D1" zoomScale="85" zoomScaleNormal="85" workbookViewId="0">
      <selection activeCell="X3" sqref="X3"/>
    </sheetView>
  </sheetViews>
  <sheetFormatPr defaultRowHeight="15"/>
  <cols>
    <col min="1" max="1" width="0.8554687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4.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33.75">
      <c r="B3" s="292" t="s">
        <v>21</v>
      </c>
      <c r="C3" s="5">
        <v>36469122</v>
      </c>
      <c r="D3" s="105" t="s">
        <v>226</v>
      </c>
      <c r="E3" s="5" t="s">
        <v>37</v>
      </c>
      <c r="F3" s="88" t="s">
        <v>278</v>
      </c>
      <c r="G3" s="4" t="s">
        <v>91</v>
      </c>
      <c r="H3" s="8">
        <v>42311</v>
      </c>
      <c r="I3" s="93" t="s">
        <v>139</v>
      </c>
      <c r="J3" s="95" t="s">
        <v>139</v>
      </c>
      <c r="K3" s="15" t="s">
        <v>304</v>
      </c>
      <c r="L3" s="97"/>
      <c r="M3" s="97"/>
      <c r="N3" s="98"/>
      <c r="O3" s="99"/>
      <c r="P3" s="99"/>
      <c r="Q3" s="100"/>
      <c r="R3" s="99"/>
      <c r="S3" s="130"/>
      <c r="T3" s="96"/>
      <c r="U3" s="39"/>
      <c r="V3" s="97"/>
      <c r="W3" s="8">
        <v>42793</v>
      </c>
      <c r="X3" s="306" t="s">
        <v>94</v>
      </c>
    </row>
    <row r="4" spans="2:24" ht="22.5">
      <c r="B4" s="292" t="s">
        <v>21</v>
      </c>
      <c r="C4" s="5">
        <v>36469122</v>
      </c>
      <c r="D4" s="106" t="s">
        <v>188</v>
      </c>
      <c r="E4" s="5" t="s">
        <v>24</v>
      </c>
      <c r="F4" s="4" t="s">
        <v>279</v>
      </c>
      <c r="G4" s="4" t="s">
        <v>82</v>
      </c>
      <c r="H4" s="74">
        <v>39568</v>
      </c>
      <c r="I4" s="74" t="s">
        <v>189</v>
      </c>
      <c r="J4" s="95">
        <v>39891</v>
      </c>
      <c r="K4" s="73" t="s">
        <v>187</v>
      </c>
      <c r="L4" s="51">
        <v>937094.01</v>
      </c>
      <c r="M4" s="24"/>
      <c r="N4" s="23">
        <v>2</v>
      </c>
      <c r="O4" s="51">
        <v>933370.02</v>
      </c>
      <c r="P4" s="51" t="s">
        <v>139</v>
      </c>
      <c r="Q4" s="54"/>
      <c r="R4" s="51">
        <v>933370.02</v>
      </c>
      <c r="S4" s="21">
        <v>1</v>
      </c>
      <c r="T4" s="25" t="s">
        <v>316</v>
      </c>
      <c r="U4" s="20">
        <v>40396</v>
      </c>
      <c r="V4" s="24">
        <v>933370.02</v>
      </c>
      <c r="W4" s="6" t="s">
        <v>139</v>
      </c>
      <c r="X4" s="307"/>
    </row>
    <row r="5" spans="2:24" ht="33.75">
      <c r="B5" s="292" t="s">
        <v>21</v>
      </c>
      <c r="C5" s="5">
        <v>36469122</v>
      </c>
      <c r="D5" s="106" t="s">
        <v>191</v>
      </c>
      <c r="E5" s="5" t="s">
        <v>24</v>
      </c>
      <c r="F5" s="4" t="s">
        <v>279</v>
      </c>
      <c r="G5" s="4" t="s">
        <v>82</v>
      </c>
      <c r="H5" s="74">
        <v>40086</v>
      </c>
      <c r="I5" s="74" t="s">
        <v>139</v>
      </c>
      <c r="J5" s="6" t="s">
        <v>139</v>
      </c>
      <c r="K5" s="73" t="s">
        <v>190</v>
      </c>
      <c r="L5" s="143"/>
      <c r="M5" s="107"/>
      <c r="N5" s="4"/>
      <c r="O5" s="108"/>
      <c r="P5" s="108"/>
      <c r="Q5" s="109"/>
      <c r="R5" s="108"/>
      <c r="S5" s="4"/>
      <c r="T5" s="6"/>
      <c r="U5" s="6"/>
      <c r="V5" s="132"/>
      <c r="W5" s="8">
        <v>40763</v>
      </c>
      <c r="X5" s="293" t="s">
        <v>86</v>
      </c>
    </row>
    <row r="6" spans="2:24" ht="56.25">
      <c r="B6" s="292" t="s">
        <v>21</v>
      </c>
      <c r="C6" s="5">
        <v>36469122</v>
      </c>
      <c r="D6" s="106" t="s">
        <v>193</v>
      </c>
      <c r="E6" s="5" t="s">
        <v>125</v>
      </c>
      <c r="F6" s="4" t="s">
        <v>282</v>
      </c>
      <c r="G6" s="4" t="s">
        <v>82</v>
      </c>
      <c r="H6" s="74">
        <v>40291</v>
      </c>
      <c r="I6" s="74" t="s">
        <v>139</v>
      </c>
      <c r="J6" s="6" t="s">
        <v>139</v>
      </c>
      <c r="K6" s="73" t="s">
        <v>192</v>
      </c>
      <c r="L6" s="143"/>
      <c r="M6" s="107"/>
      <c r="N6" s="4"/>
      <c r="O6" s="108"/>
      <c r="P6" s="108"/>
      <c r="Q6" s="109"/>
      <c r="R6" s="108"/>
      <c r="S6" s="4"/>
      <c r="T6" s="6"/>
      <c r="U6" s="6"/>
      <c r="V6" s="132"/>
      <c r="W6" s="8">
        <v>40989</v>
      </c>
      <c r="X6" s="293" t="s">
        <v>194</v>
      </c>
    </row>
    <row r="7" spans="2:24" ht="56.25">
      <c r="B7" s="292" t="s">
        <v>21</v>
      </c>
      <c r="C7" s="5">
        <v>36469122</v>
      </c>
      <c r="D7" s="90" t="s">
        <v>196</v>
      </c>
      <c r="E7" s="5">
        <v>5</v>
      </c>
      <c r="F7" s="4" t="s">
        <v>286</v>
      </c>
      <c r="G7" s="4" t="s">
        <v>131</v>
      </c>
      <c r="H7" s="7">
        <v>38426</v>
      </c>
      <c r="I7" s="7">
        <v>325</v>
      </c>
      <c r="J7" s="95">
        <v>38644</v>
      </c>
      <c r="K7" s="15" t="s">
        <v>195</v>
      </c>
      <c r="L7" s="54">
        <v>11344684.699999999</v>
      </c>
      <c r="M7" s="22"/>
      <c r="N7" s="23">
        <v>5</v>
      </c>
      <c r="O7" s="62">
        <v>148860.49</v>
      </c>
      <c r="P7" s="63">
        <v>6723286.3200000003</v>
      </c>
      <c r="Q7" s="54">
        <v>11207857.441740001</v>
      </c>
      <c r="R7" s="51">
        <v>372032.71067317267</v>
      </c>
      <c r="S7" s="21">
        <v>1</v>
      </c>
      <c r="T7" s="25" t="s">
        <v>197</v>
      </c>
      <c r="U7" s="20">
        <v>40214</v>
      </c>
      <c r="V7" s="22">
        <v>11207857.441740001</v>
      </c>
      <c r="W7" s="8" t="s">
        <v>139</v>
      </c>
      <c r="X7" s="293"/>
    </row>
    <row r="8" spans="2:24">
      <c r="B8" s="294" t="s">
        <v>319</v>
      </c>
      <c r="C8" s="295"/>
      <c r="D8" s="295"/>
      <c r="E8" s="295"/>
      <c r="F8" s="295"/>
      <c r="G8" s="295"/>
      <c r="H8" s="295"/>
      <c r="I8" s="295"/>
      <c r="J8" s="295"/>
      <c r="K8" s="295"/>
      <c r="L8" s="296"/>
      <c r="M8" s="297"/>
      <c r="N8" s="297"/>
      <c r="O8" s="298">
        <f>SUBTOTAL(109,Tabuľka5789101112131415171819[Výška platby celkom v EUR po 01.01.2009])</f>
        <v>1082230.51</v>
      </c>
      <c r="P8" s="299">
        <f>SUBTOTAL(109,Tabuľka5789101112131415171819[Výška platby celkom v SKK do 31.12.2008])</f>
        <v>6723286.3200000003</v>
      </c>
      <c r="Q8" s="295"/>
      <c r="R8" s="295"/>
      <c r="S8" s="295"/>
      <c r="T8" s="295"/>
      <c r="U8" s="295"/>
      <c r="V8" s="295"/>
      <c r="W8" s="295"/>
      <c r="X8" s="300"/>
    </row>
  </sheetData>
  <conditionalFormatting sqref="K3">
    <cfRule type="duplicateValues" dxfId="0" priority="1"/>
  </conditionalFormatting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7">
    <pageSetUpPr fitToPage="1"/>
  </sheetPr>
  <dimension ref="B1:X7"/>
  <sheetViews>
    <sheetView zoomScale="85" zoomScaleNormal="85" workbookViewId="0">
      <selection activeCell="P12" sqref="P12"/>
    </sheetView>
  </sheetViews>
  <sheetFormatPr defaultRowHeight="15"/>
  <cols>
    <col min="1" max="1" width="0.8554687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3.7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36" customHeight="1">
      <c r="B3" s="292" t="s">
        <v>22</v>
      </c>
      <c r="C3" s="5">
        <v>36468819</v>
      </c>
      <c r="D3" s="89" t="s">
        <v>199</v>
      </c>
      <c r="E3" s="5" t="s">
        <v>24</v>
      </c>
      <c r="F3" s="4" t="s">
        <v>279</v>
      </c>
      <c r="G3" s="4" t="s">
        <v>82</v>
      </c>
      <c r="H3" s="7">
        <v>39568</v>
      </c>
      <c r="I3" s="7" t="s">
        <v>200</v>
      </c>
      <c r="J3" s="95">
        <v>39891</v>
      </c>
      <c r="K3" s="61" t="s">
        <v>198</v>
      </c>
      <c r="L3" s="51">
        <v>654984.21</v>
      </c>
      <c r="M3" s="24"/>
      <c r="N3" s="23">
        <v>2</v>
      </c>
      <c r="O3" s="51">
        <v>653627.10000000009</v>
      </c>
      <c r="P3" s="51" t="s">
        <v>139</v>
      </c>
      <c r="Q3" s="54"/>
      <c r="R3" s="51"/>
      <c r="S3" s="21">
        <v>1</v>
      </c>
      <c r="T3" s="25" t="s">
        <v>317</v>
      </c>
      <c r="U3" s="20">
        <v>40519</v>
      </c>
      <c r="V3" s="24">
        <v>653627.1</v>
      </c>
      <c r="W3" s="8" t="s">
        <v>139</v>
      </c>
      <c r="X3" s="293"/>
    </row>
    <row r="4" spans="2:24" ht="23.25" customHeight="1">
      <c r="B4" s="292" t="s">
        <v>22</v>
      </c>
      <c r="C4" s="5">
        <v>36468819</v>
      </c>
      <c r="D4" s="89" t="s">
        <v>202</v>
      </c>
      <c r="E4" s="5" t="s">
        <v>24</v>
      </c>
      <c r="F4" s="4" t="s">
        <v>279</v>
      </c>
      <c r="G4" s="4" t="s">
        <v>82</v>
      </c>
      <c r="H4" s="7">
        <v>40086</v>
      </c>
      <c r="I4" s="7" t="s">
        <v>139</v>
      </c>
      <c r="J4" s="19" t="s">
        <v>139</v>
      </c>
      <c r="K4" s="18" t="s">
        <v>201</v>
      </c>
      <c r="L4" s="144"/>
      <c r="M4" s="134"/>
      <c r="N4" s="117"/>
      <c r="O4" s="62"/>
      <c r="P4" s="62"/>
      <c r="Q4" s="63"/>
      <c r="R4" s="62"/>
      <c r="S4" s="64"/>
      <c r="T4" s="19"/>
      <c r="U4" s="19"/>
      <c r="V4" s="134"/>
      <c r="W4" s="8">
        <v>40638</v>
      </c>
      <c r="X4" s="293" t="s">
        <v>94</v>
      </c>
    </row>
    <row r="5" spans="2:24" ht="45">
      <c r="B5" s="292" t="s">
        <v>22</v>
      </c>
      <c r="C5" s="5">
        <v>36468819</v>
      </c>
      <c r="D5" s="90" t="s">
        <v>204</v>
      </c>
      <c r="E5" s="5" t="s">
        <v>24</v>
      </c>
      <c r="F5" s="4" t="s">
        <v>279</v>
      </c>
      <c r="G5" s="4" t="s">
        <v>82</v>
      </c>
      <c r="H5" s="7">
        <v>41597</v>
      </c>
      <c r="I5" s="7" t="s">
        <v>139</v>
      </c>
      <c r="J5" s="20" t="s">
        <v>139</v>
      </c>
      <c r="K5" s="18" t="s">
        <v>203</v>
      </c>
      <c r="L5" s="142"/>
      <c r="M5" s="128"/>
      <c r="N5" s="125"/>
      <c r="O5" s="51"/>
      <c r="P5" s="51"/>
      <c r="Q5" s="54"/>
      <c r="R5" s="51"/>
      <c r="S5" s="21"/>
      <c r="T5" s="20"/>
      <c r="U5" s="20"/>
      <c r="V5" s="128"/>
      <c r="W5" s="8">
        <v>42276</v>
      </c>
      <c r="X5" s="293" t="s">
        <v>205</v>
      </c>
    </row>
    <row r="6" spans="2:24" ht="56.25">
      <c r="B6" s="292" t="s">
        <v>22</v>
      </c>
      <c r="C6" s="5">
        <v>36468819</v>
      </c>
      <c r="D6" s="90" t="s">
        <v>206</v>
      </c>
      <c r="E6" s="5">
        <v>5</v>
      </c>
      <c r="F6" s="4" t="s">
        <v>286</v>
      </c>
      <c r="G6" s="4" t="s">
        <v>131</v>
      </c>
      <c r="H6" s="36">
        <v>38306</v>
      </c>
      <c r="I6" s="36">
        <v>25</v>
      </c>
      <c r="J6" s="95">
        <v>38453</v>
      </c>
      <c r="K6" s="15">
        <v>205000007401</v>
      </c>
      <c r="L6" s="54">
        <v>15171373.32</v>
      </c>
      <c r="M6" s="22"/>
      <c r="N6" s="23">
        <v>5</v>
      </c>
      <c r="O6" s="62">
        <v>111537.69</v>
      </c>
      <c r="P6" s="63">
        <v>9407692.4399999995</v>
      </c>
      <c r="Q6" s="54">
        <v>12767876.888939999</v>
      </c>
      <c r="R6" s="51">
        <v>423815.86964548891</v>
      </c>
      <c r="S6" s="21">
        <v>1</v>
      </c>
      <c r="T6" s="25" t="s">
        <v>207</v>
      </c>
      <c r="U6" s="20">
        <v>39891</v>
      </c>
      <c r="V6" s="22">
        <v>12767876.888939999</v>
      </c>
      <c r="W6" s="19" t="s">
        <v>139</v>
      </c>
      <c r="X6" s="305"/>
    </row>
    <row r="7" spans="2:24">
      <c r="B7" s="294" t="s">
        <v>319</v>
      </c>
      <c r="C7" s="295"/>
      <c r="D7" s="295"/>
      <c r="E7" s="295"/>
      <c r="F7" s="295"/>
      <c r="G7" s="295"/>
      <c r="H7" s="295"/>
      <c r="I7" s="295"/>
      <c r="J7" s="295"/>
      <c r="K7" s="295"/>
      <c r="L7" s="296"/>
      <c r="M7" s="297"/>
      <c r="N7" s="297"/>
      <c r="O7" s="298">
        <f>SUBTOTAL(109,Tabuľka578910111213141517181920[Výška platby celkom v EUR po 01.01.2009])</f>
        <v>765164.79</v>
      </c>
      <c r="P7" s="299">
        <f>SUBTOTAL(109,Tabuľka578910111213141517181920[Výška platby celkom v SKK do 31.12.2008])</f>
        <v>9407692.4399999995</v>
      </c>
      <c r="Q7" s="295"/>
      <c r="R7" s="295"/>
      <c r="S7" s="295"/>
      <c r="T7" s="295"/>
      <c r="U7" s="295"/>
      <c r="V7" s="295"/>
      <c r="W7" s="295"/>
      <c r="X7" s="300"/>
    </row>
  </sheetData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8">
    <pageSetUpPr fitToPage="1"/>
  </sheetPr>
  <dimension ref="B1:X7"/>
  <sheetViews>
    <sheetView topLeftCell="D1" zoomScale="85" zoomScaleNormal="85" workbookViewId="0">
      <selection activeCell="P13" sqref="P13"/>
    </sheetView>
  </sheetViews>
  <sheetFormatPr defaultRowHeight="15"/>
  <cols>
    <col min="1" max="1" width="1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4.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22.5">
      <c r="B3" s="292" t="s">
        <v>210</v>
      </c>
      <c r="C3" s="5">
        <v>36191141</v>
      </c>
      <c r="D3" s="90" t="s">
        <v>209</v>
      </c>
      <c r="E3" s="5" t="s">
        <v>37</v>
      </c>
      <c r="F3" s="88" t="s">
        <v>278</v>
      </c>
      <c r="G3" s="4" t="s">
        <v>91</v>
      </c>
      <c r="H3" s="36">
        <v>42311</v>
      </c>
      <c r="I3" s="36" t="s">
        <v>139</v>
      </c>
      <c r="J3" s="20" t="s">
        <v>139</v>
      </c>
      <c r="K3" s="61" t="s">
        <v>208</v>
      </c>
      <c r="L3" s="145"/>
      <c r="M3" s="75"/>
      <c r="N3" s="21"/>
      <c r="O3" s="69"/>
      <c r="P3" s="69"/>
      <c r="Q3" s="76"/>
      <c r="R3" s="51"/>
      <c r="S3" s="21"/>
      <c r="T3" s="25"/>
      <c r="U3" s="20"/>
      <c r="V3" s="77"/>
      <c r="W3" s="8">
        <v>42793</v>
      </c>
      <c r="X3" s="303" t="s">
        <v>94</v>
      </c>
    </row>
    <row r="4" spans="2:24">
      <c r="B4" s="292" t="s">
        <v>210</v>
      </c>
      <c r="C4" s="5">
        <v>36191141</v>
      </c>
      <c r="D4" s="90" t="s">
        <v>212</v>
      </c>
      <c r="E4" s="5" t="s">
        <v>24</v>
      </c>
      <c r="F4" s="4" t="s">
        <v>279</v>
      </c>
      <c r="G4" s="4" t="s">
        <v>82</v>
      </c>
      <c r="H4" s="36">
        <v>41597</v>
      </c>
      <c r="I4" s="36" t="s">
        <v>139</v>
      </c>
      <c r="J4" s="20" t="s">
        <v>139</v>
      </c>
      <c r="K4" s="61" t="s">
        <v>211</v>
      </c>
      <c r="L4" s="145"/>
      <c r="M4" s="75"/>
      <c r="N4" s="21"/>
      <c r="O4" s="69"/>
      <c r="P4" s="69"/>
      <c r="Q4" s="76"/>
      <c r="R4" s="51"/>
      <c r="S4" s="21"/>
      <c r="T4" s="25"/>
      <c r="U4" s="20"/>
      <c r="V4" s="77"/>
      <c r="W4" s="8">
        <v>41911</v>
      </c>
      <c r="X4" s="303" t="s">
        <v>94</v>
      </c>
    </row>
    <row r="5" spans="2:24" ht="48.75" customHeight="1">
      <c r="B5" s="292" t="s">
        <v>210</v>
      </c>
      <c r="C5" s="5">
        <v>36191141</v>
      </c>
      <c r="D5" s="90" t="s">
        <v>215</v>
      </c>
      <c r="E5" s="5" t="s">
        <v>214</v>
      </c>
      <c r="F5" s="4" t="s">
        <v>280</v>
      </c>
      <c r="G5" s="4" t="s">
        <v>82</v>
      </c>
      <c r="H5" s="36">
        <v>39567</v>
      </c>
      <c r="I5" s="36" t="s">
        <v>216</v>
      </c>
      <c r="J5" s="20">
        <v>39974</v>
      </c>
      <c r="K5" s="61" t="s">
        <v>213</v>
      </c>
      <c r="L5" s="51">
        <v>390533.51</v>
      </c>
      <c r="M5" s="24"/>
      <c r="N5" s="21">
        <v>3</v>
      </c>
      <c r="O5" s="51">
        <v>390533.51</v>
      </c>
      <c r="P5" s="51" t="s">
        <v>139</v>
      </c>
      <c r="Q5" s="76"/>
      <c r="R5" s="51">
        <v>390533.51</v>
      </c>
      <c r="S5" s="21">
        <v>1</v>
      </c>
      <c r="T5" s="25" t="s">
        <v>318</v>
      </c>
      <c r="U5" s="20">
        <v>41100</v>
      </c>
      <c r="V5" s="24">
        <v>390533.51</v>
      </c>
      <c r="W5" s="8" t="s">
        <v>139</v>
      </c>
      <c r="X5" s="303"/>
    </row>
    <row r="6" spans="2:24" ht="44.25" customHeight="1">
      <c r="B6" s="292" t="s">
        <v>210</v>
      </c>
      <c r="C6" s="5">
        <v>36191141</v>
      </c>
      <c r="D6" s="90" t="s">
        <v>217</v>
      </c>
      <c r="E6" s="5" t="s">
        <v>214</v>
      </c>
      <c r="F6" s="4" t="s">
        <v>288</v>
      </c>
      <c r="G6" s="4" t="s">
        <v>75</v>
      </c>
      <c r="H6" s="36">
        <v>38518</v>
      </c>
      <c r="I6" s="36" t="s">
        <v>139</v>
      </c>
      <c r="J6" s="20" t="s">
        <v>139</v>
      </c>
      <c r="K6" s="81">
        <v>11310200362</v>
      </c>
      <c r="L6" s="145"/>
      <c r="M6" s="75"/>
      <c r="N6" s="21"/>
      <c r="O6" s="69"/>
      <c r="P6" s="69"/>
      <c r="Q6" s="76"/>
      <c r="R6" s="51"/>
      <c r="S6" s="21"/>
      <c r="T6" s="25"/>
      <c r="U6" s="20"/>
      <c r="V6" s="77"/>
      <c r="W6" s="8">
        <v>39363</v>
      </c>
      <c r="X6" s="304" t="s">
        <v>86</v>
      </c>
    </row>
    <row r="7" spans="2:24">
      <c r="B7" s="294" t="s">
        <v>319</v>
      </c>
      <c r="C7" s="295"/>
      <c r="D7" s="295"/>
      <c r="E7" s="295"/>
      <c r="F7" s="295"/>
      <c r="G7" s="295"/>
      <c r="H7" s="295"/>
      <c r="I7" s="295"/>
      <c r="J7" s="295"/>
      <c r="K7" s="295"/>
      <c r="L7" s="296"/>
      <c r="M7" s="297"/>
      <c r="N7" s="297"/>
      <c r="O7" s="298">
        <f>SUBTOTAL(109,Tabuľka57891011121314151718192021[Výška platby celkom v EUR po 01.01.2009])</f>
        <v>390533.51</v>
      </c>
      <c r="P7" s="299">
        <f>SUBTOTAL(109,Tabuľka57891011121314151718192021[Výška platby celkom v SKK do 31.12.2008])</f>
        <v>0</v>
      </c>
      <c r="Q7" s="295"/>
      <c r="R7" s="295"/>
      <c r="S7" s="295"/>
      <c r="T7" s="295"/>
      <c r="U7" s="295"/>
      <c r="V7" s="295"/>
      <c r="W7" s="295"/>
      <c r="X7" s="300"/>
    </row>
  </sheetData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9">
    <pageSetUpPr fitToPage="1"/>
  </sheetPr>
  <dimension ref="B1:X4"/>
  <sheetViews>
    <sheetView topLeftCell="D1" zoomScale="85" zoomScaleNormal="85" workbookViewId="0">
      <selection activeCell="O12" sqref="O12"/>
    </sheetView>
  </sheetViews>
  <sheetFormatPr defaultRowHeight="15"/>
  <cols>
    <col min="1" max="1" width="0.7109375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3.7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43.5" customHeight="1">
      <c r="B3" s="292" t="s">
        <v>218</v>
      </c>
      <c r="C3" s="5">
        <v>36596515</v>
      </c>
      <c r="D3" s="89" t="s">
        <v>219</v>
      </c>
      <c r="E3" s="5" t="s">
        <v>24</v>
      </c>
      <c r="F3" s="4" t="s">
        <v>279</v>
      </c>
      <c r="G3" s="4" t="s">
        <v>82</v>
      </c>
      <c r="H3" s="7">
        <v>39567</v>
      </c>
      <c r="I3" s="114" t="s">
        <v>139</v>
      </c>
      <c r="J3" s="19" t="s">
        <v>139</v>
      </c>
      <c r="K3" s="37" t="s">
        <v>220</v>
      </c>
      <c r="L3" s="146"/>
      <c r="M3" s="135"/>
      <c r="N3" s="117"/>
      <c r="O3" s="119"/>
      <c r="P3" s="119"/>
      <c r="Q3" s="120"/>
      <c r="R3" s="62"/>
      <c r="S3" s="64"/>
      <c r="T3" s="19"/>
      <c r="U3" s="19"/>
      <c r="V3" s="117"/>
      <c r="W3" s="7">
        <v>40042</v>
      </c>
      <c r="X3" s="293" t="s">
        <v>86</v>
      </c>
    </row>
    <row r="4" spans="2:24">
      <c r="B4" s="294" t="s">
        <v>319</v>
      </c>
      <c r="C4" s="295"/>
      <c r="D4" s="295"/>
      <c r="E4" s="295"/>
      <c r="F4" s="295"/>
      <c r="G4" s="295"/>
      <c r="H4" s="295"/>
      <c r="I4" s="295"/>
      <c r="J4" s="295"/>
      <c r="K4" s="295"/>
      <c r="L4" s="296"/>
      <c r="M4" s="297"/>
      <c r="N4" s="297"/>
      <c r="O4" s="298">
        <f>SUBTOTAL(109,Tabuľka5789101112131415171819202122[Výška platby celkom v EUR po 01.01.2009])</f>
        <v>0</v>
      </c>
      <c r="P4" s="299">
        <f>SUBTOTAL(109,Tabuľka5789101112131415171819202122[Výška platby celkom v SKK do 31.12.2008])</f>
        <v>0</v>
      </c>
      <c r="Q4" s="295"/>
      <c r="R4" s="295"/>
      <c r="S4" s="295"/>
      <c r="T4" s="295"/>
      <c r="U4" s="295"/>
      <c r="V4" s="295"/>
      <c r="W4" s="295"/>
      <c r="X4" s="300"/>
    </row>
  </sheetData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0">
    <pageSetUpPr fitToPage="1"/>
  </sheetPr>
  <dimension ref="B1:X4"/>
  <sheetViews>
    <sheetView zoomScale="85" zoomScaleNormal="85" workbookViewId="0">
      <selection activeCell="O23" sqref="O23"/>
    </sheetView>
  </sheetViews>
  <sheetFormatPr defaultRowHeight="15"/>
  <cols>
    <col min="1" max="1" width="1" customWidth="1"/>
    <col min="2" max="2" width="29.85546875" customWidth="1"/>
    <col min="3" max="3" width="13.28515625" customWidth="1"/>
    <col min="4" max="4" width="31.5703125" customWidth="1"/>
    <col min="5" max="5" width="12.7109375" customWidth="1"/>
    <col min="6" max="6" width="25.28515625" customWidth="1"/>
    <col min="7" max="7" width="15.7109375" customWidth="1"/>
    <col min="8" max="8" width="19.140625" customWidth="1"/>
    <col min="9" max="9" width="13.140625" customWidth="1"/>
    <col min="10" max="10" width="21" customWidth="1"/>
    <col min="11" max="11" width="0" hidden="1" customWidth="1"/>
    <col min="12" max="12" width="20.7109375" customWidth="1"/>
    <col min="13" max="14" width="0" hidden="1" customWidth="1"/>
    <col min="15" max="16" width="20.7109375" customWidth="1"/>
    <col min="17" max="19" width="0" hidden="1" customWidth="1"/>
    <col min="20" max="20" width="19" customWidth="1"/>
    <col min="21" max="22" width="0" hidden="1" customWidth="1"/>
    <col min="23" max="23" width="22.7109375" customWidth="1"/>
    <col min="24" max="24" width="20.7109375" customWidth="1"/>
  </cols>
  <sheetData>
    <row r="1" spans="2:24" ht="2.25" customHeight="1"/>
    <row r="2" spans="2:24" ht="63.75" customHeight="1">
      <c r="B2" s="282" t="s">
        <v>12</v>
      </c>
      <c r="C2" s="283" t="s">
        <v>0</v>
      </c>
      <c r="D2" s="283" t="s">
        <v>8</v>
      </c>
      <c r="E2" s="284" t="s">
        <v>283</v>
      </c>
      <c r="F2" s="284" t="s">
        <v>277</v>
      </c>
      <c r="G2" s="284" t="s">
        <v>1</v>
      </c>
      <c r="H2" s="284" t="s">
        <v>297</v>
      </c>
      <c r="I2" s="285" t="s">
        <v>6</v>
      </c>
      <c r="J2" s="285" t="s">
        <v>5</v>
      </c>
      <c r="K2" s="284" t="s">
        <v>9</v>
      </c>
      <c r="L2" s="284" t="s">
        <v>293</v>
      </c>
      <c r="M2" s="284" t="s">
        <v>295</v>
      </c>
      <c r="N2" s="286" t="s">
        <v>11</v>
      </c>
      <c r="O2" s="287" t="s">
        <v>291</v>
      </c>
      <c r="P2" s="287" t="s">
        <v>290</v>
      </c>
      <c r="Q2" s="287" t="s">
        <v>292</v>
      </c>
      <c r="R2" s="288" t="s">
        <v>294</v>
      </c>
      <c r="S2" s="284" t="s">
        <v>2</v>
      </c>
      <c r="T2" s="289" t="s">
        <v>4</v>
      </c>
      <c r="U2" s="284" t="s">
        <v>3</v>
      </c>
      <c r="V2" s="284" t="s">
        <v>10</v>
      </c>
      <c r="W2" s="290" t="s">
        <v>7</v>
      </c>
      <c r="X2" s="291" t="s">
        <v>301</v>
      </c>
    </row>
    <row r="3" spans="2:24" ht="30.75" customHeight="1">
      <c r="B3" s="301" t="s">
        <v>273</v>
      </c>
      <c r="C3" s="5">
        <v>36705233</v>
      </c>
      <c r="D3" s="13" t="s">
        <v>276</v>
      </c>
      <c r="E3" s="5" t="s">
        <v>24</v>
      </c>
      <c r="F3" s="4" t="s">
        <v>279</v>
      </c>
      <c r="G3" s="4" t="s">
        <v>82</v>
      </c>
      <c r="H3" s="7">
        <v>40112</v>
      </c>
      <c r="I3" s="114" t="s">
        <v>139</v>
      </c>
      <c r="J3" s="74" t="s">
        <v>139</v>
      </c>
      <c r="K3" s="4" t="s">
        <v>275</v>
      </c>
      <c r="L3" s="140"/>
      <c r="M3" s="126"/>
      <c r="N3" s="125"/>
      <c r="O3" s="69"/>
      <c r="P3" s="69"/>
      <c r="Q3" s="76"/>
      <c r="R3" s="51"/>
      <c r="S3" s="21"/>
      <c r="T3" s="20"/>
      <c r="U3" s="20"/>
      <c r="V3" s="125"/>
      <c r="W3" s="20">
        <v>40662</v>
      </c>
      <c r="X3" s="302" t="s">
        <v>94</v>
      </c>
    </row>
    <row r="4" spans="2:24">
      <c r="B4" s="294" t="s">
        <v>319</v>
      </c>
      <c r="C4" s="295"/>
      <c r="D4" s="295"/>
      <c r="E4" s="295"/>
      <c r="F4" s="295"/>
      <c r="G4" s="295"/>
      <c r="H4" s="295"/>
      <c r="I4" s="295"/>
      <c r="J4" s="295"/>
      <c r="K4" s="295"/>
      <c r="L4" s="296"/>
      <c r="M4" s="297"/>
      <c r="N4" s="297"/>
      <c r="O4" s="298">
        <f>SUBTOTAL(109,Tabuľka578910111213141517181920212223[Výška platby celkom v EUR po 01.01.2009])</f>
        <v>0</v>
      </c>
      <c r="P4" s="299">
        <f>SUBTOTAL(109,Tabuľka578910111213141517181920212223[Výška platby celkom v SKK do 31.12.2008])</f>
        <v>0</v>
      </c>
      <c r="Q4" s="295"/>
      <c r="R4" s="295"/>
      <c r="S4" s="295"/>
      <c r="T4" s="295"/>
      <c r="U4" s="295"/>
      <c r="V4" s="295"/>
      <c r="W4" s="295"/>
      <c r="X4" s="300"/>
    </row>
  </sheetData>
  <pageMargins left="0.7" right="0.7" top="0.75" bottom="0.75" header="0.3" footer="0.3"/>
  <pageSetup paperSize="8" scale="6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21</vt:i4>
      </vt:variant>
    </vt:vector>
  </HeadingPairs>
  <TitlesOfParts>
    <vt:vector size="21" baseType="lpstr">
      <vt:lpstr>Sumár</vt:lpstr>
      <vt:lpstr>PP</vt:lpstr>
      <vt:lpstr>BIO – FINIŠ, s.r.o.</vt:lpstr>
      <vt:lpstr>BOVINEX EUROPA, s.r.o.</vt:lpstr>
      <vt:lpstr>AGROITAL PLUS s. r. o.</vt:lpstr>
      <vt:lpstr>AGRIDEA s.r.o.</vt:lpstr>
      <vt:lpstr>AGRI-FUTURO, spol. s r.o.</vt:lpstr>
      <vt:lpstr>AGRO – Košarovce, s.r.o.</vt:lpstr>
      <vt:lpstr>POLAGRO, spol. s r.o.</vt:lpstr>
      <vt:lpstr>AGROITAL,s.r.o.</vt:lpstr>
      <vt:lpstr>TRA.CE.R. exp.-imp., s.r.o.-</vt:lpstr>
      <vt:lpstr>AGROKOMPLEX spol. s.r.o. HE</vt:lpstr>
      <vt:lpstr>AGROLUK, s.r.o.</vt:lpstr>
      <vt:lpstr>AGROPAPÍN, s.r.o.</vt:lpstr>
      <vt:lpstr>CO.BE.R. - PLUS, spol. s r.o.</vt:lpstr>
      <vt:lpstr>CO.BE.R. spol. s r.o.</vt:lpstr>
      <vt:lpstr>DIEMIL spol. s.r.o.</vt:lpstr>
      <vt:lpstr>ITAL-SLOVAK, s.r.o.</vt:lpstr>
      <vt:lpstr>MANGINI s.r.o. </vt:lpstr>
      <vt:lpstr>V. B. D. EUROPA, s.r.o.</vt:lpstr>
      <vt:lpstr>AGRO BOVINEX s.r.o.</vt:lpstr>
    </vt:vector>
  </TitlesOfParts>
  <Company>ppa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katolinova</dc:creator>
  <cp:lastModifiedBy>Remiš Martin</cp:lastModifiedBy>
  <cp:lastPrinted>2018-03-13T15:22:38Z</cp:lastPrinted>
  <dcterms:created xsi:type="dcterms:W3CDTF">2012-01-27T08:37:29Z</dcterms:created>
  <dcterms:modified xsi:type="dcterms:W3CDTF">2018-03-13T15:27:21Z</dcterms:modified>
</cp:coreProperties>
</file>