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CO (Porovnanie)" sheetId="1" state="visible" r:id="rId3"/>
    <sheet name="SW (Hárok TCO-&gt;Tab.2 Položka 1)" sheetId="2" state="visible" r:id="rId4"/>
    <sheet name="E služby (Hárok SW-&gt;Položka1.2)" sheetId="3" state="visible" r:id="rId5"/>
    <sheet name="HW (Hárok TCO-&gt;Tab.2 Položka 2)" sheetId="4" state="visible" r:id="rId6"/>
    <sheet name="Server (Hárok HW-&gt;Položka 2.1)" sheetId="5" state="visible" r:id="rId7"/>
    <sheet name="Technik (HárokTCO-&gt;Tab.2 Pol.3)" sheetId="6" state="visible" r:id="rId8"/>
    <sheet name="Energie(Hárok TCO-&gt;Tab.2 Pol.4)" sheetId="7" state="visible" r:id="rId9"/>
    <sheet name="Nálady na obec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<sst xmlns="http://schemas.openxmlformats.org/spreadsheetml/2006/main" count="511" uniqueCount="261">
  <si>
    <t xml:space="preserve">Celkové náklady na vlastníctvo (TCO)</t>
  </si>
  <si>
    <t xml:space="preserve">Počet používateľov : 7005</t>
  </si>
  <si>
    <t xml:space="preserve">Tab. 1. Náklady na projekt DCOM+ (alternatíva B) - TCO projektu</t>
  </si>
  <si>
    <t xml:space="preserve">Rok</t>
  </si>
  <si>
    <t xml:space="preserve">P.č.</t>
  </si>
  <si>
    <t xml:space="preserve">Spolu</t>
  </si>
  <si>
    <t xml:space="preserve">t1</t>
  </si>
  <si>
    <t xml:space="preserve">t2</t>
  </si>
  <si>
    <t xml:space="preserve">t3</t>
  </si>
  <si>
    <t xml:space="preserve">t4</t>
  </si>
  <si>
    <t xml:space="preserve">t5</t>
  </si>
  <si>
    <t xml:space="preserve">t6</t>
  </si>
  <si>
    <t xml:space="preserve">t7</t>
  </si>
  <si>
    <t xml:space="preserve">t8</t>
  </si>
  <si>
    <t xml:space="preserve">t9</t>
  </si>
  <si>
    <t xml:space="preserve">t10</t>
  </si>
  <si>
    <t xml:space="preserve">SW produkty - sumár obstaranie</t>
  </si>
  <si>
    <t xml:space="preserve">SW produkty - sumár prevádzka</t>
  </si>
  <si>
    <t xml:space="preserve">Aplikácie - sumár obstaranie</t>
  </si>
  <si>
    <t xml:space="preserve">Aplikácie - sumár prevádzka</t>
  </si>
  <si>
    <t xml:space="preserve">HW sumár obstaranie</t>
  </si>
  <si>
    <t xml:space="preserve">HW sumár prevádzka</t>
  </si>
  <si>
    <t xml:space="preserve">Spolu </t>
  </si>
  <si>
    <t xml:space="preserve">Tab. 2.Náklady na  samostatné riešenia obcí (alternatíva A) - TCO obce</t>
  </si>
  <si>
    <t xml:space="preserve">Náklady na dodávateľa spojené s prevádzkou SW</t>
  </si>
  <si>
    <t xml:space="preserve">Náklady na dodávateľa spojené s prevádzkou HW</t>
  </si>
  <si>
    <t xml:space="preserve">Personálne náklady*</t>
  </si>
  <si>
    <t xml:space="preserve">Náklady na priestory a energie</t>
  </si>
  <si>
    <t xml:space="preserve">Spolu** </t>
  </si>
  <si>
    <t xml:space="preserve">Východiská :</t>
  </si>
  <si>
    <t xml:space="preserve"> - Vzhľadom k tomu, že v TCO projektu (v CBA ako alternatíva "B") a TCO obcí (v CBA ako alternatíva "A") sú položky v inej štruktúre, je potrebné zosúladiť tieto položky do rovnakej štruktúry, pre účely porovnania (Tab. 3. a Tab. 4.).</t>
  </si>
  <si>
    <t xml:space="preserve"> - Položky projektu DCOM+ označené ako 1.1 - 1.4 boli zoskupené pre účely porovnania do 1 sumárnej položky pod názvom "Sumár za náklady spojené s SW" (Tab. 3.).</t>
  </si>
  <si>
    <t xml:space="preserve"> - Položky projektu DCOM+ označené ako 2.1 - 2.2 boli zoskupené pre účely porovnania do 1 sumárnej položky pod názvom "Sumár za náklady spojené s HW" (Tab. 3.).</t>
  </si>
  <si>
    <t xml:space="preserve"> - Položka 3 označená v TCO obce ako Personálne náklady, zohľadňuje náklady na výkony lokálneho technika za účelom správy koncových zariadení obce (PC, NB, tlačiarne).</t>
  </si>
  <si>
    <t xml:space="preserve"> - Položka 4 označená v TCO obce ako Náklady na priestory a energie, zohľadňuje zvýšené náklady na elektrickú energiu, ktoré by obec mala platiť v prípade vlastného riešenia.</t>
  </si>
  <si>
    <t xml:space="preserve"> - Pre účely porovnania rovnakých nákladových položiek, bolo potrebné všetky investičné a prevádzkové náklady projektu DCOM+ rovnomerne rozložiť do časového rozlíšenia 10 rokov (Tab. 3. a Tab. 4.).</t>
  </si>
  <si>
    <t xml:space="preserve"> - Nakoľko sme investičné náklady projektu rozložili v časovom rozlíšení (10 rokov) rovnomerne, takým istým spôsobom je potrebné zohľadniť aj náklady v existujúcom riešení obce z pohľadu elektrickej energie (Tab. 4.).</t>
  </si>
  <si>
    <t xml:space="preserve"> - Pre účely vyčíslenia úspory verejných prostriedkov sme porovnali ročné náklady obcí na existujúce riešenie voči ročným nákladom projektu DCOM+ (Tab. 5.).</t>
  </si>
  <si>
    <t xml:space="preserve"> - Pre účely porovnania ročných nákladov priemerne veľkej obce sme vychádzali z predpokladov, že takáto obec má 1176 obyvateľov a 6,5 PC/NB (Tab. 6. zohľadňuje úsporu z pohľadu jednotlivých položiek obce)</t>
  </si>
  <si>
    <t xml:space="preserve"> - Pri pohľade na Tab. 5. a Tab. 6. je zrejmé, že Tab. 6. potvrdzuje celkovú úsporu projektu voči existujúcemu riešeniu (Tab. 5.).</t>
  </si>
  <si>
    <t xml:space="preserve">Tab. 3. Náklady na projekt DCOM+ (alternatíva B) - TCO projektu</t>
  </si>
  <si>
    <t xml:space="preserve">Sumár za náklady spojené s SW</t>
  </si>
  <si>
    <t xml:space="preserve"> 1.1</t>
  </si>
  <si>
    <t xml:space="preserve"> 1.2</t>
  </si>
  <si>
    <t xml:space="preserve"> 1.3</t>
  </si>
  <si>
    <t xml:space="preserve"> 1.4</t>
  </si>
  <si>
    <t xml:space="preserve">Sumár za náklady spojené s HW</t>
  </si>
  <si>
    <t xml:space="preserve"> 2.1</t>
  </si>
  <si>
    <t xml:space="preserve"> 2.2</t>
  </si>
  <si>
    <t xml:space="preserve">Personálne náklady*(Správa koncových zariadení technikom obce)</t>
  </si>
  <si>
    <t xml:space="preserve">Náklady na priestory a energie (Zvýšené náklady)</t>
  </si>
  <si>
    <t xml:space="preserve">Tab. 4. Náklady na  samostatné riešenia obcí (alternatíva A) - TCO obce</t>
  </si>
  <si>
    <t xml:space="preserve">Personálne náklady*(Zvýšené náklady v správe koncových zariadení pri nepoužití DCOM+)</t>
  </si>
  <si>
    <t xml:space="preserve">Náklady na priestory a energie (Zvýšené náklady na priestory a energie pri nepoužití DCOM+)</t>
  </si>
  <si>
    <t xml:space="preserve">Poznámky:</t>
  </si>
  <si>
    <t xml:space="preserve">*</t>
  </si>
  <si>
    <t xml:space="preserve">Personálne náklady existujuceho riešenia - náklady na zamestnancov priamo vykonávajúcich podporu daného IKT</t>
  </si>
  <si>
    <t xml:space="preserve">**</t>
  </si>
  <si>
    <t xml:space="preserve">V pripade riešenia podpory daného IKT formou  outsourcingu, alebo(a) prenájmu , postačuje uviesť celkovú hodnotu, ak nie je možné výdavky štrukturovane rozdeliť</t>
  </si>
  <si>
    <t xml:space="preserve">Tab. 5. Úspora nákladov obcí pri riešení DCOM+</t>
  </si>
  <si>
    <t xml:space="preserve">Spolu 10 rokov</t>
  </si>
  <si>
    <t xml:space="preserve">Úspora z pohľadu 1073 obcí</t>
  </si>
  <si>
    <t xml:space="preserve">Úspora z pohľadu 1 obce</t>
  </si>
  <si>
    <t xml:space="preserve">Tab. 6. Porovnanie vybranej skupiny ročných nákladov priemerne veľkej obce (1176 obyvateľov a 6,5 PC/NB na obec) (v € s DPH)</t>
  </si>
  <si>
    <t xml:space="preserve">Nákladová položka</t>
  </si>
  <si>
    <t xml:space="preserve">Náklady bez DCOM+</t>
  </si>
  <si>
    <t xml:space="preserve">Náklady DCOM+</t>
  </si>
  <si>
    <t xml:space="preserve">Ročná úspora z pohľadu priemernej obce</t>
  </si>
  <si>
    <t xml:space="preserve">1. SW za Dane a poplatky</t>
  </si>
  <si>
    <t xml:space="preserve">2. Elektronické služby</t>
  </si>
  <si>
    <t xml:space="preserve">3. Server (Obstaranie)</t>
  </si>
  <si>
    <t xml:space="preserve">4. Správa koncových zariadení technikom obce*</t>
  </si>
  <si>
    <t xml:space="preserve">5. Náklady na energie**</t>
  </si>
  <si>
    <t xml:space="preserve">6. Centrálne komponenty projektu DCOM***</t>
  </si>
  <si>
    <t xml:space="preserve">Celkové ročné náklady</t>
  </si>
  <si>
    <t xml:space="preserve">*Zohľadňuje náklady na výkony lokálneho technika za účelom správy koncových zariadení obce (PC,NB, tlačiarne).</t>
  </si>
  <si>
    <t xml:space="preserve">**Zohľadňuje zvýšené náklady na elektrickú energiu, ktoré by obec mala platiť v prípade vlastného riešenia.</t>
  </si>
  <si>
    <t xml:space="preserve">***Zohľadňuje komponenty projektu DCOM+ vrátane prevádzky, ktoré z konzervatívneho pohľadu v súčasnom riešení obcí neboli zohľadnené.</t>
  </si>
  <si>
    <t xml:space="preserve">Všetky ceny sú uvedené s DPH</t>
  </si>
  <si>
    <t xml:space="preserve">Položky generujúce úsporu</t>
  </si>
  <si>
    <t xml:space="preserve">Nákup a údržba SW</t>
  </si>
  <si>
    <t xml:space="preserve">Spolu(s DPH/Rok/1073 obcí)</t>
  </si>
  <si>
    <t xml:space="preserve">Predpoklady/Východiská:</t>
  </si>
  <si>
    <t xml:space="preserve"> - Počet obcí</t>
  </si>
  <si>
    <t xml:space="preserve"> - Tabuľku delíme na položky, ktoré sú nákladovo identické (neutrálne) s DCOM+ a položky, ktoré sú rozdielové oproti používaniu terajšieho riešenia.</t>
  </si>
  <si>
    <t xml:space="preserve"> - Poplatok za licencie DaP (Dane a poplatky) vychádza z reality výšky ušetreného poplatku voči ISO dodávateľovi zo strany obce už zapojených v DCOM.</t>
  </si>
  <si>
    <t xml:space="preserve"> - Na základe porovnania konkurenčných ponúk bolo možné stanoviť priemernú cenu za elektronické služby na 445/rok/obec. Podrobné východiská, predpoklady a spôsob stanovenia ceny je uvedený v záložke "Položka 1.2 E služby".</t>
  </si>
  <si>
    <t xml:space="preserve"> - Položky v bodoch 1.3 až 1.5 možno považovať  v konzervatívnom pohľade ako nákladovo neutrálne, nakoľko platí, že obec, ktorá nie je zapojená v DCOM+ si počas sledovaného obdobia 10 rokov bude musieť zaobstarať SW, obnovovať licencie na ročnej báze, zabezpečovať profylaktické činnosti na údržbu SW položiek nielen koncových zariadení, ale aj serverov a aplikačnej časti.  </t>
  </si>
  <si>
    <t xml:space="preserve"> - Taktiež možno konštatovať, že pri konštrukcií "nákladovo" neutrálneho zaťaženia CBA projektu vs. obce hovoríme o príliš konzervatívnom pohľade, nakoľko napr. obnova licencií antivírusu je z pohľadu centrálneho obstarania približne o 60% lacnejšia ako jednotková obnova licencií antivírusu voči street price.</t>
  </si>
  <si>
    <t xml:space="preserve"> - Konzervatívny pohľad taktiež možno uplatniť aj pri SW údržbe a profylaktických činnostiach v súvislosti s patchovaním SW komponentov na infraštruktúre, hovoríme o úspore min. 16% z pohľadu výkonov.</t>
  </si>
  <si>
    <t xml:space="preserve"> - Z pohľadu položky 1.6 Vzdelávacie aktivity hovoríme, že uplatňujeme konštrukciu konzevatívneho pohľadu, nakoľko je verejne overiteľné, že obce prostredníctvom regionálnych vzdelávacích centier sa zúčastňujú školení, pričom napr v RVC xxxxx, obec s konštrukciou 1100 obyvateľov platí ročný poplatok 200 €. Okrem iného pracovníčky obcí často absolvujú práve školenia súvisiace s agendou daní a poplatkov a taktiež aj v súvislosti s napĺňaním legislatívnych povinností vyplývajúcich zo zákona o e-Governmente elektronických služieb a komunikácie, vzhľadom k platnej legislatíve.</t>
  </si>
  <si>
    <t xml:space="preserve"> - Konštrukcia konzervatívneho pohľadu je uplatnená aj pri argumentácií bodu 1.7 Helpdesk (Systémová podpora), vzhľadom k uvedomeniu si faktu, že obce dnes využívajú na metodickú podporu, systémovú podporu či už lokálneho informatika alebo dodávateľa modulu Daní a poplatkov, resp. elektronických služieb. Tu treba zohladniť, že táto podpora je u týchto dodávateľov limitovaná časom na jedno hlásenie, zatiaľ čo v DCOM+ majú obce neobmedzenú podporu Callcentra.</t>
  </si>
  <si>
    <t xml:space="preserve">Tabuľka 1.1 Náklady na dodávateľa spojené s prevádzkou SW</t>
  </si>
  <si>
    <t xml:space="preserve">SW Položky</t>
  </si>
  <si>
    <t xml:space="preserve">s DPH/Mesiac/Obec</t>
  </si>
  <si>
    <t xml:space="preserve">s DPH/Rok/Obec</t>
  </si>
  <si>
    <t xml:space="preserve">s DPH/Rok/1073 obcí</t>
  </si>
  <si>
    <t xml:space="preserve">Položky generujúce úsporu:</t>
  </si>
  <si>
    <t xml:space="preserve"> 1.1 Licencie DaP</t>
  </si>
  <si>
    <t xml:space="preserve"> 1.2 E služby</t>
  </si>
  <si>
    <t xml:space="preserve">Identické položky s DCOM+ (1:1)</t>
  </si>
  <si>
    <t xml:space="preserve"> 1.3 Obstaranie SW obce</t>
  </si>
  <si>
    <t xml:space="preserve"> 1.4 SW maintenance licencie</t>
  </si>
  <si>
    <t xml:space="preserve"> 1.5 SW údržba servera</t>
  </si>
  <si>
    <t xml:space="preserve"> 1.6 Vzdelávacie aktivity</t>
  </si>
  <si>
    <t xml:space="preserve"> 1.7 Helpdesk (Systémová podpora)</t>
  </si>
  <si>
    <t xml:space="preserve">s DPH/Rok/ 1073 obcí</t>
  </si>
  <si>
    <t xml:space="preserve"> - Počet obcí :</t>
  </si>
  <si>
    <t xml:space="preserve"> - Cena</t>
  </si>
  <si>
    <t xml:space="preserve"> - Zohľadnená štruktúra obcí k 1.5.2017 s potenciálom pre pripojenie v rozsahu 1073 obcí a 1 261 426 obyvateľov.</t>
  </si>
  <si>
    <t xml:space="preserve"> - Na základe porovnania konkurenčných ponúk je definovaná priemerná cena na úrovni 0,4 € na obyvateľa/rok s DPH.</t>
  </si>
  <si>
    <t xml:space="preserve"> - Z pohľadu segmentu obcí možno obce rozdeliť na tie, ktoré využívajú miniDCOM+, majú zabezpečené elektronické služby cez iného poskytovateľa alebo nemajú žiadne riešenie a využívajú eDesk schránku. </t>
  </si>
  <si>
    <t xml:space="preserve"> - V prípade obcí, ktoré sú zapojené v miniDCOM+ je možné konštatovať, že sú to obce, ktoré v prípade, že by neboli zapojené do miniDCOM+, by vyhľadali riešenie od konkurenčných dodávateľov a platili by priemerný poplatok na obyvateľa/rok.</t>
  </si>
  <si>
    <t xml:space="preserve"> - Na základe kvalifikovaného odhadu platí, že z celkového počtu obcí, ktoré nevyužívajú ani DCOM ani miniDCOM+, je 50% takých, ktoré využívajú elektronické služby od iného poskytovateľa a platia za tieto služby priemerný poplatok za obyvateľa na rok.</t>
  </si>
  <si>
    <t xml:space="preserve"> - Všetky ostatné obce, ktoré nevyužívajú miniDCOM+ (DCOM), resp. služby iného dodávateľa využívajú pre zabezpečenie elektronických služieb eDesk schránku. Vzhľadom na platnú legislatívu a povinnosti z nej vyplývajúce je potrebné skonštatovať, že pre naplnenie všetkých legislatívnych povinností budú tieto obce postupne využívať riešenia, ktoré sú dostupné a spoplatnené udávanou priemernou cenou na obyvateľa/rok.</t>
  </si>
  <si>
    <t xml:space="preserve"> - Progres v zabezpečovaní elektronických služieb u obcí, ktoré momentálne nevyužívajú žiadne riešenie je v postupnom pripájaní  na úrovni 20% (v roku T2), 30%(v roku T3) resp. 50% obcí v rozsahu 3 rokov.</t>
  </si>
  <si>
    <t xml:space="preserve"> - Na základe predpokladov a zistení bol zrealizovaný v tabuľke 1.2.2. prepočet nákladov v súvislosti so zabezpečením elektronických služieb pre 1073 obcí v rozsahu 1 261 426 obyvateľov v zmysle platnej legislativy a z nej vyplývajúcich povinnostií obcí.</t>
  </si>
  <si>
    <t xml:space="preserve">Tabuľka 1.2.1 zohľadňuje segment obcí. Údaje sú platné k 1.5.2017</t>
  </si>
  <si>
    <t xml:space="preserve">Obce a mestá</t>
  </si>
  <si>
    <t xml:space="preserve">Počet obcí</t>
  </si>
  <si>
    <t xml:space="preserve">Počet obyvateľov</t>
  </si>
  <si>
    <t xml:space="preserve">Obce a mestá pripojené do IS DCOM</t>
  </si>
  <si>
    <t xml:space="preserve">Obce a mestá zapojené v projekte miniDCOM+</t>
  </si>
  <si>
    <t xml:space="preserve">Ambícia ešte pripojiť</t>
  </si>
  <si>
    <t xml:space="preserve">Tabuľka 1.2.2 Výpočet nákladov na zabezpečenie elektronických služieb podľa segmentu obcí</t>
  </si>
  <si>
    <t xml:space="preserve">Segment obcí podľa riešenia</t>
  </si>
  <si>
    <t xml:space="preserve">Počet obyvateľov v danom segmente</t>
  </si>
  <si>
    <t xml:space="preserve">Časové rozlíšenie</t>
  </si>
  <si>
    <t xml:space="preserve">Spolu za 10 rokov</t>
  </si>
  <si>
    <t xml:space="preserve">T1</t>
  </si>
  <si>
    <t xml:space="preserve">T2</t>
  </si>
  <si>
    <t xml:space="preserve">T3</t>
  </si>
  <si>
    <t xml:space="preserve">T4</t>
  </si>
  <si>
    <t xml:space="preserve">T5</t>
  </si>
  <si>
    <t xml:space="preserve">T6</t>
  </si>
  <si>
    <t xml:space="preserve">T7</t>
  </si>
  <si>
    <t xml:space="preserve">T8</t>
  </si>
  <si>
    <t xml:space="preserve">T9</t>
  </si>
  <si>
    <t xml:space="preserve">T10</t>
  </si>
  <si>
    <t xml:space="preserve">miniDCOM+ (624 obcí)</t>
  </si>
  <si>
    <t xml:space="preserve">Iné riešenie (225 obcí)</t>
  </si>
  <si>
    <t xml:space="preserve">Nemá žiadne (224 obcí)</t>
  </si>
  <si>
    <t xml:space="preserve">Spolu 1073 obcí/1261426 obyvateľov/rok</t>
  </si>
  <si>
    <t xml:space="preserve">Náklady na obec po rokoch</t>
  </si>
  <si>
    <t xml:space="preserve">Priemerné náklady na obec po rokoch</t>
  </si>
  <si>
    <t xml:space="preserve"> PC/NB/MFP            (ostatný HW)Maintenance</t>
  </si>
  <si>
    <t xml:space="preserve"> - Zvýšené náklady na obstaranie serveru v prípade, že obec nie je zapojená v DCOM+ budú znášať obce vzhľadom k tomu, že nevyužívajú centrálnu infraštruktúru dátového centra a budú si musieť HW obstarávať sami. V tomto prípade možno hovoriť o uplatnení konzervatívneho prístupu. Detailnejší rozpad položky 2.1 možno nájsť v záložke "Položka 2.1 Server obstaranie".</t>
  </si>
  <si>
    <t xml:space="preserve"> - Z pohľadu položiek 2.2 až 2.4 možno uplatniť konzervatívny pohľad, nakoľko hovoríme o nákladovo neutrálnych položkách vo vzťahu CBA projektu vs. nákladom obce, nakoľko v prípade, že by si obec obstarávala HW  a náhradné diely pre pracovné stanice, resp. servery možno povedať, že toto obstaranie by bolo pre samostatnú obec nevýhodnejšie ako centralizované obstarávanie pre 1073 obcí.</t>
  </si>
  <si>
    <t xml:space="preserve"> - Položky v bodoch 2.2 až 2.4 možno považovať za nákladovo neutrálne aj vzhľadom k tomu, že platí kvalifikovaný odhad životnosti HW zariadení a obec, ktorá nie je zapojená v DCOM+ si počas sledovaného obdobia 10 rokov bude musieť zaobstarať HW techniku aspoň raz, resp. vynaložiť prostriedky na zabezpečenie náhradných dielov všetkých HW komponentov počas celého obdobia .</t>
  </si>
  <si>
    <t xml:space="preserve">Rozbor položiek</t>
  </si>
  <si>
    <t xml:space="preserve">Položka</t>
  </si>
  <si>
    <t xml:space="preserve">sDPH/Mesiac/Obec</t>
  </si>
  <si>
    <t xml:space="preserve"> 2.1 Server obstaranie</t>
  </si>
  <si>
    <t xml:space="preserve"> 2.2 Server - HW maintenance (opravy)</t>
  </si>
  <si>
    <t xml:space="preserve"> 2.3 Obstaranie HW obce</t>
  </si>
  <si>
    <t xml:space="preserve"> 2.4 Maintenance HW obce</t>
  </si>
  <si>
    <t xml:space="preserve">s DPH/Mesiac/ Obec</t>
  </si>
  <si>
    <t xml:space="preserve"> - Definované 3 typy serverov podľa kvalifikované odhadu výkonnosti, ktoré sú potrebné pre definované veľkostné štruktúry obcí podľa počtu úradníkov.</t>
  </si>
  <si>
    <t xml:space="preserve"> - Obce s počtom úradníkov do 8 (vrátane), využívajú podľa kvalifikovaného odhadu 1 server s obstarávacou cenou 1000 €, ktorá je rozpúšťaná v 5 rokoch podľa životnosti HW.</t>
  </si>
  <si>
    <t xml:space="preserve"> - Obce s počtom úradníkov nad 8, využívajú dnes podľa kvalifikovaného odhadu 1 server s obstarávacou cenou 2000 €, ktorá je rozpúšťaná v 5 rokoch podľa životnosti HW.</t>
  </si>
  <si>
    <t xml:space="preserve"> - Na základe konzervatívneho odhadu z pohľadu životnosti existujúcich serverov na obciach je zrejmé, že životnosť HW je určená na 5 rokov a z tohto titulu bude priemerne  v 3. a 8. roku dochádzať k obmene serverov na obciach a k nákupu nových s výrazne nižším výkonom, nakoľko väčšina agendy bude riešená v Cloude.</t>
  </si>
  <si>
    <t xml:space="preserve"> - Pre obce s počtom úradníkov do 8 (vrátane), bude priemerne od 3. roku postačovať server s 50% obstarávacími nákladmi typu Intel Xeon E3 namiesto pôvodného typu Intel E5.</t>
  </si>
  <si>
    <t xml:space="preserve"> - Pre obce s počtom úradníkov nad 8, bude priemerne od 3.roku postačovať server typu Intel Xeon E5 namiesto pôvodného typu Intel E7.</t>
  </si>
  <si>
    <t xml:space="preserve">Tabuľka 2.1.1 Výpočet nákladov obstarávania serverov v prípade nezapojených obcí v DCOM+</t>
  </si>
  <si>
    <t xml:space="preserve">Počet úradníkov</t>
  </si>
  <si>
    <t xml:space="preserve">Hodnota obstarania HW      (s DPH)</t>
  </si>
  <si>
    <t xml:space="preserve">Predpokladaná životnosť (počet rokov)</t>
  </si>
  <si>
    <t xml:space="preserve">Ročný náklad</t>
  </si>
  <si>
    <t xml:space="preserve">Náklad na skupinu obcí za 10 rokov</t>
  </si>
  <si>
    <t xml:space="preserve">Celkový náklad na obstaranie</t>
  </si>
  <si>
    <t xml:space="preserve">Tabuľka 2.1.2 Časové rozlíšenie nákladov na obstaranie servera podľa štruktúry obcí nezapojených v DCOM+</t>
  </si>
  <si>
    <t xml:space="preserve">Rozvrhnutie v čase</t>
  </si>
  <si>
    <t xml:space="preserve">Celkom za 10 rokov</t>
  </si>
  <si>
    <t xml:space="preserve">Celkom</t>
  </si>
  <si>
    <t xml:space="preserve">Náklad na jednú obec</t>
  </si>
  <si>
    <t xml:space="preserve">Tabuľka 2.1.3 Časové rozlíšenie nákladov na obstaranie servera pre jednotlivé segmenty obcí po zapojeni do projektu DCOM+</t>
  </si>
  <si>
    <t xml:space="preserve">Štrukúra obce</t>
  </si>
  <si>
    <t xml:space="preserve">Menšia obec</t>
  </si>
  <si>
    <t xml:space="preserve">Väčšia obec      (nad 8 úradníkov)</t>
  </si>
  <si>
    <t xml:space="preserve">Tabuľka 2.1.4 Časové rozlíšenie nákladov na obstaranie servera podľa štruktúry obcí zapojených v DCOM+</t>
  </si>
  <si>
    <t xml:space="preserve">Náklad na jednu obec</t>
  </si>
  <si>
    <t xml:space="preserve">Tabuľka 2.1.5 Zobrazenie zvýšených nákladov na obstaranie v prípade, že by neboli zapojené v projekte (Úspora elektrickej energie pre obce zapojené do projektu)</t>
  </si>
  <si>
    <t xml:space="preserve"> Zvýšené náklady na obstaranie HW servera</t>
  </si>
  <si>
    <t xml:space="preserve">sDPH/Rok /Obec</t>
  </si>
  <si>
    <t xml:space="preserve">s DPH/obec/10 rokov</t>
  </si>
  <si>
    <t xml:space="preserve">Celkom za 10 rokov/1073 obcí</t>
  </si>
  <si>
    <t xml:space="preserve">Personálne náklady na prácu informatika</t>
  </si>
  <si>
    <t xml:space="preserve"> - Hodinová sadzba technika určená podľa kvalifikovaného odhadu na úrovni 20€ s DPH. </t>
  </si>
  <si>
    <t xml:space="preserve"> - V praxi je dokázateľné, že existujú lokálni informatici, ktorých hodinová sadzba je na úrovni 42€ s DPH.</t>
  </si>
  <si>
    <t xml:space="preserve"> - Definovaný kvalifikovaný rozsah činností, ktoré by lokálny technik musel vykonávať pre dodržanie potrebných best practices a štandardov prevádzkovania koncových zariadení.</t>
  </si>
  <si>
    <t xml:space="preserve"> - Náročnosť úkonov bola definovaná na základe kvalifikovaných odhadov z praxe.</t>
  </si>
  <si>
    <t xml:space="preserve"> - Pre výpočet bol ako počet PC/NB relevantný priemer z celkového počtu zariadení (7005) a počtu pripájaných obcí(1073), t.j. 6,5 zariadenia na 1 obec.</t>
  </si>
  <si>
    <t xml:space="preserve"> - Z vyššie spomenutých predpokladov boli vypočítané náklady obce, ktoré by musela investovať do prác lokálneho informatika v prípade, že by nebola zapojená do projektu DCOM+ na úrovni 150€/mesiac/obec s DPH.</t>
  </si>
  <si>
    <t xml:space="preserve">Jednotka</t>
  </si>
  <si>
    <t xml:space="preserve">Hodinová sadzba</t>
  </si>
  <si>
    <t xml:space="preserve">Náročnosť úkonu</t>
  </si>
  <si>
    <t xml:space="preserve">Počet PC </t>
  </si>
  <si>
    <t xml:space="preserve">Suma</t>
  </si>
  <si>
    <t xml:space="preserve">technika (s DPH)</t>
  </si>
  <si>
    <t xml:space="preserve">minút/mesiac</t>
  </si>
  <si>
    <t xml:space="preserve">priemer</t>
  </si>
  <si>
    <t xml:space="preserve">mesiac/6,5 PC/obec</t>
  </si>
  <si>
    <t xml:space="preserve">Rok/obec</t>
  </si>
  <si>
    <t xml:space="preserve">Rok/1073 obcí</t>
  </si>
  <si>
    <t xml:space="preserve">PC/NB</t>
  </si>
  <si>
    <t xml:space="preserve"> - OS Update</t>
  </si>
  <si>
    <t xml:space="preserve">/ device</t>
  </si>
  <si>
    <t xml:space="preserve"> - SW Update</t>
  </si>
  <si>
    <t xml:space="preserve"> - Update Antivírus</t>
  </si>
  <si>
    <t xml:space="preserve"> - Zálohovanie</t>
  </si>
  <si>
    <t xml:space="preserve"> - Incidenty na PC/NB</t>
  </si>
  <si>
    <t xml:space="preserve">Tlačiareň</t>
  </si>
  <si>
    <t xml:space="preserve"> - Incidenty </t>
  </si>
  <si>
    <t xml:space="preserve"> - Konfigurácia</t>
  </si>
  <si>
    <t xml:space="preserve">Náklady na energie</t>
  </si>
  <si>
    <t xml:space="preserve">s DPH/Mesiac  /Obec</t>
  </si>
  <si>
    <t xml:space="preserve"> - Definované 3 typy serverov podľa kvalifikované odhadu výkonnosti, ktoré sú potrebné pre definované veľkostné štruktúry obcí.</t>
  </si>
  <si>
    <t xml:space="preserve"> - Obce s počtom úradníkov do 8 (vrátane), využívajú podľa kvalifikovaného odhadu 1 server typu Intel E5 (na základe definovaných parametrov v tabuľke 4.1 bol vypočítaný výkon, príkon ako aj priemerná spotreba na jednu obec).</t>
  </si>
  <si>
    <t xml:space="preserve"> - Obce s počtom úradníkov nad 8, využívajú podľa kvalifikovaného odhadu 1 server typu Intel E7 (na základe definovaných parametrov v tabuľke 4.1 bol vypočítaný výkon, príkon ako aj priemerná spotreba na jednu obec).</t>
  </si>
  <si>
    <t xml:space="preserve"> - Na základe konzervatívneho odhadu z pohľadu životnosti existujúcich serverov na obciach je zrejmé, že v 3. a 8. roku bude dochádzať k obmene serverov na obciach a k nákupu nových s výrazne nižším výkonom, nakoľko väčšina agendy bude riešená v Cloude (Prehľad odpisov z nákupu je v tabuľke 4.3).</t>
  </si>
  <si>
    <t xml:space="preserve"> - Pre obce s počtom úradníkov do 8 (vrátane), bude priemerne od 3. postačovať server typu Intel Xeon E3 namiesto pôvodného typu Intel E5, vďaka čomu dôjde k úspore elektrickej energie.</t>
  </si>
  <si>
    <t xml:space="preserve"> - Pre obce s počtom úradníkov nad 8, bude priemerne od 3.roku postačovať server typu Intel Xeon E5 namiesto pôvodného typu Intel E7, vďaka čomu dôjde k úspore elektrickej energie.</t>
  </si>
  <si>
    <t xml:space="preserve"> - Prehľad zmeny spotreby elektrickej energie v čase z pohľadu veľkostnej štruktúry obcí je uvedený v tabuľke 4.5.</t>
  </si>
  <si>
    <t xml:space="preserve">Tabuľka 4.1 Výpočet spotreby 1 servera</t>
  </si>
  <si>
    <t xml:space="preserve">Rozdelenie serverov  podľa obcí</t>
  </si>
  <si>
    <t xml:space="preserve">Konfigurácia servera</t>
  </si>
  <si>
    <t xml:space="preserve">Priemerná cena elektrickej energie/kWh </t>
  </si>
  <si>
    <t xml:space="preserve">Vypočítaná cena za spotrebu </t>
  </si>
  <si>
    <t xml:space="preserve">Názov</t>
  </si>
  <si>
    <t xml:space="preserve">Obstarávacia cena</t>
  </si>
  <si>
    <t xml:space="preserve">CPU</t>
  </si>
  <si>
    <t xml:space="preserve">RAM</t>
  </si>
  <si>
    <t xml:space="preserve">Disk</t>
  </si>
  <si>
    <t xml:space="preserve">Výkon (W)</t>
  </si>
  <si>
    <t xml:space="preserve">Vypočítaný Príkon (W)</t>
  </si>
  <si>
    <t xml:space="preserve">Využitie jednotlivých serverov v čase</t>
  </si>
  <si>
    <t xml:space="preserve">Intel Xeon E3</t>
  </si>
  <si>
    <t xml:space="preserve">Intel Xeon E5</t>
  </si>
  <si>
    <t xml:space="preserve">Intel Xeon E7</t>
  </si>
  <si>
    <t xml:space="preserve">Tabuľka 4.2 Časové rozlíšenie spotreby podľa použitia jednotlivých serverov v čase</t>
  </si>
  <si>
    <t xml:space="preserve">Časové rozlíšenie nákladov na spotrebu podľa použitia jednotlivých serverov po zohľadnení segmentu obce</t>
  </si>
  <si>
    <t xml:space="preserve">Názov servera</t>
  </si>
  <si>
    <t xml:space="preserve">Tabuľka 4.3 Výpočet spotreby elektrickej energie podľa štruktúry obcí nezapojených v DCOM+</t>
  </si>
  <si>
    <t xml:space="preserve">Použitý server</t>
  </si>
  <si>
    <t xml:space="preserve">Spotreba na 1 rok/1 obec</t>
  </si>
  <si>
    <t xml:space="preserve">Spotreba na 1 rok  podľa segmentu obcí</t>
  </si>
  <si>
    <t xml:space="preserve">Spotreba na 10 rokov podľa segmentu obcí</t>
  </si>
  <si>
    <t xml:space="preserve">Tabuľka 4.4 Časové rozlíšenie spotreby elektrickej energie servera podľa štruktúry obcí nezapojených v DCOM+</t>
  </si>
  <si>
    <t xml:space="preserve">Celkový náklad na elektrickú energiu</t>
  </si>
  <si>
    <t xml:space="preserve">Tabuľka 4.5 Zmena spotreby energie v čase na 1 obec po zapojení do projektu DCOM+</t>
  </si>
  <si>
    <t xml:space="preserve">Väčšia obec (nad 8 úradníkov)</t>
  </si>
  <si>
    <t xml:space="preserve">Tabuľka 4.6 Časové rozlíšenie spotreby elektrickej energie servera podľa štruktúry obcí zapojených v DCOM+</t>
  </si>
  <si>
    <t xml:space="preserve">Zohľadnenie podľa obce</t>
  </si>
  <si>
    <t xml:space="preserve">Celkový náklad na jednu obec</t>
  </si>
  <si>
    <t xml:space="preserve">Tabuľka 4.7 Zobrazenie zvýšených nákladov na spotrebu elektrickej energie u obcí, ktoré by neboli zapojené v projekte (Úspora elektrickej energie pre obce zapojené do projektu)</t>
  </si>
  <si>
    <t xml:space="preserve"> Zvýšené náklady na energie</t>
  </si>
  <si>
    <t xml:space="preserve">sDPH/Rok  /Obce</t>
  </si>
  <si>
    <t xml:space="preserve">s DPH/Rok  /1073obcí</t>
  </si>
  <si>
    <t xml:space="preserve">Porovnanie vybranej skupiny ročných nákladov priemerne veľkej obce (1176 obyvateľov a 6,5 PC/NB na obec) z pohľadu verejných prostriedkov (v € s DPH)</t>
  </si>
  <si>
    <t xml:space="preserve">2. Elektronické služby (E služby)</t>
  </si>
  <si>
    <t xml:space="preserve">*** Zohľadňuje komponenty projektu DCOM+, ktoré z konzervatívneho pohľadu v súčasnom riešení obcí neboli zohľadnené.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</si>
</sst>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-* #,##0.00&quot; EUR&quot;_-;\-* #,##0.00&quot; EUR&quot;_-;_-* \-??&quot; EUR&quot;_-;_-@_-"/>
    <numFmt numFmtId="166" formatCode="#,##0"/>
    <numFmt numFmtId="167" formatCode="d\-mmm"/>
    <numFmt numFmtId="168" formatCode="#,##0&quot; €&quot;"/>
    <numFmt numFmtId="169" formatCode="#,##0.00&quot; €&quot;"/>
    <numFmt numFmtId="170" formatCode="#,##0.00&quot; €&quot;;[RED]\-#,##0.00&quot; €&quot;"/>
    <numFmt numFmtId="171" formatCode="#,##0.00\ [$€-1];\-#,##0.00\ [$€-1]"/>
    <numFmt numFmtId="172" formatCode="#,##0&quot; €&quot;;[RED]\-#,##0&quot; €&quot;"/>
    <numFmt numFmtId="173" formatCode="&quot;_-&quot;* #,##0\ [$€-1]&quot; _-&quot;;\-* #,##0\ [$€-1]&quot; _-&quot;;&quot;_-&quot;* \-??\ [$€-1]&quot; _-&quot;;_-@_-"/>
    <numFmt numFmtId="174" formatCode="#,##0.0&quot; €&quot;"/>
    <numFmt numFmtId="175" formatCode="General"/>
    <numFmt numFmtId="176" formatCode="#,##0.0&quot; €&quot;;[RED]\-#,##0.0&quot; €&quot;"/>
    <numFmt numFmtId="177" formatCode="0.00"/>
  </numFmts>
  <fonts count="23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</font>
    <font>
      <b val="true"/>
      <sz val="14"/>
      <color theme="1"/>
      <name val="Arial"/>
      <family val="2"/>
    </font>
    <font>
      <b val="true"/>
      <sz val="12"/>
      <color theme="1"/>
      <name val="Arial"/>
      <family val="2"/>
    </font>
    <font>
      <b val="true"/>
      <sz val="10"/>
      <color theme="1"/>
      <name val="Calibri"/>
      <family val="2"/>
    </font>
    <font>
      <sz val="11"/>
      <color theme="1"/>
      <name val="Arial"/>
      <family val="2"/>
    </font>
    <font>
      <b val="true"/>
      <sz val="12"/>
      <color theme="1"/>
      <name val="Calibri"/>
      <family val="2"/>
    </font>
    <font>
      <b val="true"/>
      <sz val="11"/>
      <color theme="1"/>
      <name val="Calibri"/>
      <family val="2"/>
    </font>
    <font>
      <b val="true"/>
      <sz val="11"/>
      <color theme="1"/>
      <name val="Arial"/>
      <family val="2"/>
    </font>
    <font>
      <b val="true"/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b val="true"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i val="true"/>
      <sz val="11"/>
      <color theme="1"/>
      <name val="Calibri"/>
      <family val="2"/>
    </font>
    <font>
      <b val="true"/>
      <sz val="11"/>
      <color theme="1"/>
      <name val="Times New Roman"/>
      <family val="1"/>
    </font>
    <font>
      <b val="true"/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8" tint="0.5999"/>
        <bgColor rgb="FFC5E0B4"/>
      </patternFill>
    </fill>
    <fill>
      <patternFill patternType="solid">
        <fgColor theme="5" tint="0.5999"/>
        <bgColor rgb="FFFFCC99"/>
      </patternFill>
    </fill>
    <fill>
      <patternFill patternType="solid">
        <fgColor theme="9" tint="0.5999"/>
        <bgColor rgb="FFBDD7EE"/>
      </patternFill>
    </fill>
    <fill>
      <patternFill patternType="solid">
        <fgColor theme="7" tint="0.3999"/>
        <bgColor rgb="FFFFE699"/>
      </patternFill>
    </fill>
    <fill>
      <patternFill patternType="solid">
        <fgColor rgb="FFFFCC99"/>
        <bgColor rgb="FFF8CBAD"/>
      </patternFill>
    </fill>
    <fill>
      <patternFill patternType="solid">
        <fgColor theme="0" tint="-0.25"/>
        <bgColor rgb="FFB2B2B2"/>
      </patternFill>
    </fill>
    <fill>
      <patternFill patternType="solid">
        <fgColor theme="0" tint="-0.35"/>
        <bgColor rgb="FFB2B2B2"/>
      </patternFill>
    </fill>
    <fill>
      <patternFill patternType="solid">
        <fgColor theme="0"/>
        <bgColor rgb="FFF2F2F2"/>
      </patternFill>
    </fill>
    <fill>
      <patternFill patternType="solid">
        <fgColor rgb="FF92D050"/>
        <bgColor rgb="FFB2B2B2"/>
      </patternFill>
    </fill>
  </fills>
  <borders count="73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>
        <color rgb="FF7F7F7F"/>
      </left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>
        <color rgb="FF7F7F7F"/>
      </right>
      <top style="medium"/>
      <bottom style="medium"/>
      <diagonal/>
    </border>
    <border diagonalUp="false" diagonalDown="false">
      <left style="thin">
        <color rgb="FF7F7F7F"/>
      </left>
      <right style="thin">
        <color rgb="FF7F7F7F"/>
      </right>
      <top style="medium"/>
      <bottom style="medium"/>
      <diagonal/>
    </border>
    <border diagonalUp="false" diagonalDown="false">
      <left style="thin">
        <color rgb="FF7F7F7F"/>
      </left>
      <right style="thin">
        <color rgb="FF7F7F7F"/>
      </right>
      <top style="medium"/>
      <bottom style="thin">
        <color rgb="FF7F7F7F"/>
      </bottom>
      <diagonal/>
    </border>
    <border diagonalUp="false" diagonalDown="false">
      <left style="thin">
        <color rgb="FF7F7F7F"/>
      </left>
      <right style="medium"/>
      <top style="medium"/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/>
      <diagonal/>
    </border>
    <border diagonalUp="false" diagonalDown="false">
      <left style="thin">
        <color rgb="FF7F7F7F"/>
      </left>
      <right style="medium"/>
      <top style="thin">
        <color rgb="FF7F7F7F"/>
      </top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 style="thin"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1" applyFont="true" applyBorder="true" applyAlignment="true" applyProtection="false">
      <alignment horizontal="general" vertical="bottom" textRotation="0" wrapText="false" indent="0" shrinkToFit="false"/>
    </xf>
    <xf numFmtId="164" fontId="0" fillId="3" borderId="2" applyFont="true" applyBorder="tru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17" fillId="8" borderId="1" applyFont="true" applyBorder="true" applyAlignment="true" applyProtection="false">
      <alignment horizontal="general" vertical="bottom" textRotation="0" wrapText="false" indent="0" shrinkToFit="false"/>
    </xf>
  </cellStyleXfs>
  <cellXfs count="3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9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11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2" borderId="1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1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1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15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2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19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2" borderId="2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2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2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2" borderId="1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9" borderId="2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2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3" borderId="1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3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3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3" borderId="1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3" borderId="17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3" borderId="18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3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3" borderId="3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3" borderId="3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9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3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3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3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4" borderId="11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4" borderId="11" xfId="23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4" borderId="11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4" borderId="12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13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14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39" xfId="24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5" borderId="15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5" borderId="15" xfId="24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5" borderId="16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5" borderId="17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5" borderId="18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3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6" borderId="15" xfId="2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6" borderId="15" xfId="2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6" borderId="15" xfId="2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6" borderId="1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6" borderId="17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6" borderId="18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40" xfId="2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7" borderId="40" xfId="2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7" borderId="19" xfId="2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7" borderId="30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7" borderId="31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7" borderId="32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0" borderId="3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0" fillId="2" borderId="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1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42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4" borderId="43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5" borderId="39" xfId="2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44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6" borderId="42" xfId="25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7" borderId="19" xfId="26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7" borderId="42" xfId="26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10" borderId="2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4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4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1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4" fillId="0" borderId="1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4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3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4" fillId="0" borderId="3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6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6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8" borderId="48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0" fillId="11" borderId="4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11" borderId="40" xfId="2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8" fillId="11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6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16" fillId="6" borderId="35" xfId="2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6" fillId="6" borderId="6" xfId="2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6" fillId="6" borderId="6" xfId="2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50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0" fillId="11" borderId="5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5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5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40" xfId="2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0" fillId="11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6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0" fillId="4" borderId="35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4" borderId="35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50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33" xfId="2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8" borderId="34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8" borderId="35" xfId="27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7" fillId="8" borderId="33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4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11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5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0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8" borderId="35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11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1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11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1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0" fillId="11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11" borderId="4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11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0" fillId="11" borderId="4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11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5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4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6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11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1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2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1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6" borderId="35" xfId="2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4" fontId="0" fillId="11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11" borderId="6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6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11" borderId="5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5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26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40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11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5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2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2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4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3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2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3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2" fontId="0" fillId="11" borderId="3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1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11" borderId="3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3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1" borderId="2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6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4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11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11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0" fillId="11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8" borderId="8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8" borderId="9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8" borderId="10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9" fillId="11" borderId="62" xfId="27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9" fillId="11" borderId="59" xfId="27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9" fillId="11" borderId="63" xfId="27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7" fillId="8" borderId="64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65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66" xfId="27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7" fillId="8" borderId="66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67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68" xfId="27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7" fillId="8" borderId="69" xfId="27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7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1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11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11" borderId="6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11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11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11" borderId="2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11" borderId="2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5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5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11" borderId="5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11" borderId="4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4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11" borderId="4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11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8" borderId="33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8" borderId="34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11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11" borderId="5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1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72" fontId="0" fillId="11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11" borderId="4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8" borderId="6" xfId="2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11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11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5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2" fontId="0" fillId="11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5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2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11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8" borderId="6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7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5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7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6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6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ena 2" xfId="20"/>
    <cellStyle name="Excel Built-in Calculation" xfId="21"/>
    <cellStyle name="Excel Built-in Note" xfId="22"/>
    <cellStyle name="Excel Built-in 40% - Accent5" xfId="23"/>
    <cellStyle name="Excel Built-in 40% - Accent2" xfId="24"/>
    <cellStyle name="Excel Built-in 40% - Accent6" xfId="25"/>
    <cellStyle name="Excel Built-in 60% - Accent4" xfId="26"/>
    <cellStyle name="Excel Built-in Input" xfId="2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BFBFBF"/>
      <rgbColor rgb="FF7F7F7F"/>
      <rgbColor rgb="FFB2B2B2"/>
      <rgbColor rgb="FF993366"/>
      <rgbColor rgb="FFFFFF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699"/>
      <rgbColor rgb="FF9DC3E6"/>
      <rgbColor rgb="FFF4B183"/>
      <rgbColor rgb="FFF8CBAD"/>
      <rgbColor rgb="FFFFCC99"/>
      <rgbColor rgb="FF3366FF"/>
      <rgbColor rgb="FF33CCCC"/>
      <rgbColor rgb="FF92D050"/>
      <rgbColor rgb="FFFFD966"/>
      <rgbColor rgb="FFFF9900"/>
      <rgbColor rgb="FFFA7D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F3F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1"/>
  <cols>
    <col collapsed="false" customWidth="true" hidden="false" outlineLevel="0" max="2" min="2" style="0" width="61.56"/>
    <col collapsed="false" customWidth="true" hidden="false" outlineLevel="0" max="3" min="3" style="0" width="18.89"/>
    <col collapsed="false" customWidth="true" hidden="false" outlineLevel="1" max="4" min="4" style="0" width="16"/>
    <col collapsed="false" customWidth="true" hidden="false" outlineLevel="1" max="5" min="5" style="0" width="15.56"/>
    <col collapsed="false" customWidth="true" hidden="false" outlineLevel="1" max="13" min="6" style="0" width="16.11"/>
    <col collapsed="false" customWidth="true" hidden="false" outlineLevel="0" max="14" min="14" style="0" width="10.33"/>
  </cols>
  <sheetData>
    <row r="1" customFormat="false" ht="19.7" hidden="false" customHeight="false" outlineLevel="0" collapsed="false">
      <c r="A1" s="1" t="s">
        <v>0</v>
      </c>
      <c r="B1" s="2"/>
      <c r="D1" s="3"/>
      <c r="E1" s="4"/>
      <c r="F1" s="4"/>
      <c r="G1" s="4"/>
      <c r="H1" s="4"/>
      <c r="I1" s="4"/>
      <c r="J1" s="4"/>
      <c r="K1" s="4"/>
      <c r="L1" s="4"/>
      <c r="M1" s="5"/>
    </row>
    <row r="2" customFormat="false" ht="15" hidden="false" customHeight="false" outlineLevel="0" collapsed="false">
      <c r="A2" s="6"/>
      <c r="B2" s="7"/>
      <c r="D2" s="8"/>
      <c r="E2" s="8"/>
      <c r="F2" s="8"/>
      <c r="G2" s="8"/>
      <c r="H2" s="8"/>
      <c r="I2" s="8"/>
      <c r="J2" s="8"/>
      <c r="K2" s="8"/>
      <c r="L2" s="8"/>
      <c r="M2" s="9"/>
    </row>
    <row r="3" customFormat="false" ht="15" hidden="false" customHeight="false" outlineLevel="0" collapsed="false">
      <c r="A3" s="10" t="s">
        <v>1</v>
      </c>
      <c r="B3" s="7"/>
      <c r="D3" s="9"/>
      <c r="E3" s="9"/>
      <c r="F3" s="9"/>
      <c r="G3" s="9"/>
      <c r="H3" s="9"/>
      <c r="I3" s="9"/>
      <c r="J3" s="9"/>
      <c r="K3" s="9"/>
      <c r="L3" s="9"/>
      <c r="M3" s="9"/>
    </row>
    <row r="4" customFormat="false" ht="13.8" hidden="false" customHeight="false" outlineLevel="0" collapsed="false">
      <c r="D4" s="11"/>
      <c r="E4" s="11"/>
      <c r="F4" s="11"/>
      <c r="G4" s="11"/>
      <c r="H4" s="11"/>
      <c r="I4" s="11"/>
      <c r="J4" s="11"/>
      <c r="K4" s="11"/>
      <c r="L4" s="11"/>
      <c r="M4" s="11"/>
    </row>
    <row r="5" customFormat="false" ht="15" hidden="false" customHeight="false" outlineLevel="0" collapsed="false">
      <c r="A5" s="12" t="s">
        <v>2</v>
      </c>
      <c r="B5" s="13"/>
      <c r="C5" s="14"/>
      <c r="D5" s="14" t="s">
        <v>3</v>
      </c>
      <c r="E5" s="14"/>
      <c r="F5" s="14"/>
      <c r="G5" s="14"/>
      <c r="H5" s="14"/>
      <c r="I5" s="14"/>
      <c r="J5" s="14"/>
      <c r="K5" s="14"/>
      <c r="L5" s="14"/>
      <c r="M5" s="14"/>
    </row>
    <row r="6" customFormat="false" ht="14.9" hidden="false" customHeight="false" outlineLevel="0" collapsed="false">
      <c r="A6" s="15" t="s">
        <v>4</v>
      </c>
      <c r="B6" s="16"/>
      <c r="C6" s="17" t="s">
        <v>5</v>
      </c>
      <c r="D6" s="18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14</v>
      </c>
      <c r="M6" s="20" t="s">
        <v>15</v>
      </c>
    </row>
    <row r="7" customFormat="false" ht="13.8" hidden="false" customHeight="false" outlineLevel="0" collapsed="false">
      <c r="A7" s="21" t="n">
        <v>1</v>
      </c>
      <c r="B7" s="22" t="s">
        <v>16</v>
      </c>
      <c r="C7" s="23" t="n">
        <f aca="false">SUM(D7:M7)</f>
        <v>14365664.62</v>
      </c>
      <c r="D7" s="24" t="n">
        <v>12234086.77</v>
      </c>
      <c r="E7" s="25" t="n">
        <v>2131577.85</v>
      </c>
      <c r="F7" s="25" t="n">
        <v>0</v>
      </c>
      <c r="G7" s="25" t="n">
        <v>0</v>
      </c>
      <c r="H7" s="25" t="n">
        <v>0</v>
      </c>
      <c r="I7" s="25" t="n">
        <v>0</v>
      </c>
      <c r="J7" s="25" t="n">
        <v>0</v>
      </c>
      <c r="K7" s="25" t="n">
        <v>0</v>
      </c>
      <c r="L7" s="25" t="n">
        <v>0</v>
      </c>
      <c r="M7" s="26" t="n">
        <v>0</v>
      </c>
    </row>
    <row r="8" customFormat="false" ht="13.8" hidden="false" customHeight="false" outlineLevel="0" collapsed="false">
      <c r="A8" s="27"/>
      <c r="B8" s="28" t="s">
        <v>17</v>
      </c>
      <c r="C8" s="29" t="n">
        <f aca="false">SUM(D8:M8)</f>
        <v>4871983.44</v>
      </c>
      <c r="D8" s="30" t="n">
        <v>128492</v>
      </c>
      <c r="E8" s="31" t="n">
        <v>512189.04</v>
      </c>
      <c r="F8" s="31" t="n">
        <v>528912.8</v>
      </c>
      <c r="G8" s="31" t="n">
        <v>528912.8</v>
      </c>
      <c r="H8" s="31" t="n">
        <v>528912.8</v>
      </c>
      <c r="I8" s="31" t="n">
        <v>528912.8</v>
      </c>
      <c r="J8" s="31" t="n">
        <v>528912.8</v>
      </c>
      <c r="K8" s="31" t="n">
        <v>528912.8</v>
      </c>
      <c r="L8" s="31" t="n">
        <v>528912.8</v>
      </c>
      <c r="M8" s="32" t="n">
        <v>528912.8</v>
      </c>
    </row>
    <row r="9" customFormat="false" ht="13.8" hidden="false" customHeight="false" outlineLevel="0" collapsed="false">
      <c r="A9" s="27"/>
      <c r="B9" s="28" t="s">
        <v>18</v>
      </c>
      <c r="C9" s="29" t="n">
        <f aca="false">SUM(D9:M9)</f>
        <v>0</v>
      </c>
      <c r="D9" s="30" t="n">
        <v>0</v>
      </c>
      <c r="E9" s="31" t="n">
        <v>0</v>
      </c>
      <c r="F9" s="31" t="n">
        <v>0</v>
      </c>
      <c r="G9" s="31" t="n">
        <v>0</v>
      </c>
      <c r="H9" s="31" t="n">
        <v>0</v>
      </c>
      <c r="I9" s="31" t="n">
        <v>0</v>
      </c>
      <c r="J9" s="31" t="n">
        <v>0</v>
      </c>
      <c r="K9" s="31" t="n">
        <v>0</v>
      </c>
      <c r="L9" s="31" t="n">
        <v>0</v>
      </c>
      <c r="M9" s="32" t="n">
        <v>0</v>
      </c>
    </row>
    <row r="10" customFormat="false" ht="13.8" hidden="false" customHeight="false" outlineLevel="0" collapsed="false">
      <c r="A10" s="27"/>
      <c r="B10" s="28" t="s">
        <v>19</v>
      </c>
      <c r="C10" s="29" t="n">
        <f aca="false">SUM(D10:M10)</f>
        <v>4277764.93</v>
      </c>
      <c r="D10" s="30" t="n">
        <v>358214.53</v>
      </c>
      <c r="E10" s="31" t="n">
        <v>435505.6</v>
      </c>
      <c r="F10" s="31" t="n">
        <v>435505.6</v>
      </c>
      <c r="G10" s="31" t="n">
        <v>435505.6</v>
      </c>
      <c r="H10" s="31" t="n">
        <v>435505.6</v>
      </c>
      <c r="I10" s="31" t="n">
        <v>435505.6</v>
      </c>
      <c r="J10" s="31" t="n">
        <v>435505.6</v>
      </c>
      <c r="K10" s="31" t="n">
        <v>435505.6</v>
      </c>
      <c r="L10" s="31" t="n">
        <v>435505.6</v>
      </c>
      <c r="M10" s="32" t="n">
        <v>435505.6</v>
      </c>
    </row>
    <row r="11" customFormat="false" ht="13.8" hidden="false" customHeight="false" outlineLevel="0" collapsed="false">
      <c r="A11" s="27" t="n">
        <v>2</v>
      </c>
      <c r="B11" s="28" t="s">
        <v>20</v>
      </c>
      <c r="C11" s="29" t="n">
        <f aca="false">SUM(D11:M11)</f>
        <v>16764592.16</v>
      </c>
      <c r="D11" s="30" t="n">
        <v>14191801.61</v>
      </c>
      <c r="E11" s="31" t="n">
        <v>2572790.55</v>
      </c>
      <c r="F11" s="31" t="n">
        <v>0</v>
      </c>
      <c r="G11" s="31" t="n">
        <v>0</v>
      </c>
      <c r="H11" s="31" t="n">
        <v>0</v>
      </c>
      <c r="I11" s="31" t="n">
        <v>0</v>
      </c>
      <c r="J11" s="31" t="n">
        <v>0</v>
      </c>
      <c r="K11" s="31" t="n">
        <v>0</v>
      </c>
      <c r="L11" s="31" t="n">
        <v>0</v>
      </c>
      <c r="M11" s="32" t="n">
        <v>0</v>
      </c>
    </row>
    <row r="12" customFormat="false" ht="13.8" hidden="false" customHeight="false" outlineLevel="0" collapsed="false">
      <c r="A12" s="33"/>
      <c r="B12" s="34" t="s">
        <v>21</v>
      </c>
      <c r="C12" s="35" t="n">
        <f aca="false">SUM(D12:M12)</f>
        <v>14647668.46</v>
      </c>
      <c r="D12" s="36" t="n">
        <v>813030.2</v>
      </c>
      <c r="E12" s="37" t="n">
        <v>1455246.82</v>
      </c>
      <c r="F12" s="37" t="n">
        <v>1547423.93</v>
      </c>
      <c r="G12" s="37" t="n">
        <v>1547423.93</v>
      </c>
      <c r="H12" s="37" t="n">
        <v>1547423.93</v>
      </c>
      <c r="I12" s="37" t="n">
        <v>1547423.93</v>
      </c>
      <c r="J12" s="37" t="n">
        <v>1547423.93</v>
      </c>
      <c r="K12" s="37" t="n">
        <v>1547423.93</v>
      </c>
      <c r="L12" s="37" t="n">
        <v>1547423.93</v>
      </c>
      <c r="M12" s="38" t="n">
        <v>1547423.93</v>
      </c>
    </row>
    <row r="13" customFormat="false" ht="13.8" hidden="false" customHeight="false" outlineLevel="0" collapsed="false">
      <c r="A13" s="39"/>
      <c r="B13" s="40" t="s">
        <v>22</v>
      </c>
      <c r="C13" s="41" t="n">
        <f aca="false">SUM(C7:C12)</f>
        <v>54927673.61</v>
      </c>
      <c r="D13" s="42" t="n">
        <f aca="false">SUM(D7:D12)</f>
        <v>27725625.11</v>
      </c>
      <c r="E13" s="43" t="n">
        <f aca="false">SUM(E7:E12)</f>
        <v>7107309.86</v>
      </c>
      <c r="F13" s="43" t="n">
        <f aca="false">SUM(F7:F12)</f>
        <v>2511842.33</v>
      </c>
      <c r="G13" s="43" t="n">
        <f aca="false">SUM(G7:G12)</f>
        <v>2511842.33</v>
      </c>
      <c r="H13" s="43" t="n">
        <f aca="false">SUM(H7:H12)</f>
        <v>2511842.33</v>
      </c>
      <c r="I13" s="43" t="n">
        <f aca="false">SUM(I7:I12)</f>
        <v>2511842.33</v>
      </c>
      <c r="J13" s="43" t="n">
        <f aca="false">SUM(J7:J12)</f>
        <v>2511842.33</v>
      </c>
      <c r="K13" s="43" t="n">
        <f aca="false">SUM(K7:K12)</f>
        <v>2511842.33</v>
      </c>
      <c r="L13" s="43" t="n">
        <f aca="false">SUM(L7:L12)</f>
        <v>2511842.33</v>
      </c>
      <c r="M13" s="44" t="n">
        <f aca="false">SUM(M7:M12)</f>
        <v>2511842.33</v>
      </c>
    </row>
    <row r="14" customFormat="false" ht="13.8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customFormat="false" ht="13.8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customFormat="false" ht="25.5" hidden="false" customHeight="true" outlineLevel="0" collapsed="false">
      <c r="A16" s="45" t="s">
        <v>23</v>
      </c>
      <c r="B16" s="45"/>
      <c r="C16" s="14"/>
      <c r="D16" s="14" t="s">
        <v>3</v>
      </c>
      <c r="E16" s="14"/>
      <c r="F16" s="14"/>
      <c r="G16" s="14"/>
      <c r="H16" s="14"/>
      <c r="I16" s="14"/>
      <c r="J16" s="14"/>
      <c r="K16" s="14"/>
      <c r="L16" s="14"/>
      <c r="M16" s="14"/>
    </row>
    <row r="17" customFormat="false" ht="14.9" hidden="false" customHeight="false" outlineLevel="0" collapsed="false">
      <c r="A17" s="15" t="s">
        <v>4</v>
      </c>
      <c r="B17" s="15"/>
      <c r="C17" s="46" t="s">
        <v>5</v>
      </c>
      <c r="D17" s="47" t="s">
        <v>6</v>
      </c>
      <c r="E17" s="19" t="s">
        <v>7</v>
      </c>
      <c r="F17" s="19" t="s">
        <v>8</v>
      </c>
      <c r="G17" s="19" t="s">
        <v>9</v>
      </c>
      <c r="H17" s="19" t="s">
        <v>10</v>
      </c>
      <c r="I17" s="19" t="s">
        <v>11</v>
      </c>
      <c r="J17" s="19" t="s">
        <v>12</v>
      </c>
      <c r="K17" s="19" t="s">
        <v>13</v>
      </c>
      <c r="L17" s="19" t="s">
        <v>14</v>
      </c>
      <c r="M17" s="20" t="s">
        <v>15</v>
      </c>
    </row>
    <row r="18" customFormat="false" ht="14.9" hidden="false" customHeight="false" outlineLevel="0" collapsed="false">
      <c r="A18" s="48" t="n">
        <v>1</v>
      </c>
      <c r="B18" s="49" t="s">
        <v>24</v>
      </c>
      <c r="C18" s="23" t="n">
        <f aca="false">SUM(D18:M18)</f>
        <v>28644896.8</v>
      </c>
      <c r="D18" s="50" t="n">
        <v>2864489.68</v>
      </c>
      <c r="E18" s="51" t="n">
        <v>2864489.68</v>
      </c>
      <c r="F18" s="51" t="n">
        <v>2864489.68</v>
      </c>
      <c r="G18" s="51" t="n">
        <v>2864489.68</v>
      </c>
      <c r="H18" s="51" t="n">
        <v>2864489.68</v>
      </c>
      <c r="I18" s="51" t="n">
        <v>2864489.68</v>
      </c>
      <c r="J18" s="51" t="n">
        <v>2864489.68</v>
      </c>
      <c r="K18" s="51" t="n">
        <v>2864489.68</v>
      </c>
      <c r="L18" s="51" t="n">
        <v>2864489.68</v>
      </c>
      <c r="M18" s="52" t="n">
        <v>2864489.68</v>
      </c>
    </row>
    <row r="19" customFormat="false" ht="14.9" hidden="false" customHeight="false" outlineLevel="0" collapsed="false">
      <c r="A19" s="53" t="n">
        <v>2</v>
      </c>
      <c r="B19" s="54" t="s">
        <v>25</v>
      </c>
      <c r="C19" s="29" t="n">
        <f aca="false">SUM(D19:M19)</f>
        <v>21787564.7</v>
      </c>
      <c r="D19" s="55" t="n">
        <v>2178756.47</v>
      </c>
      <c r="E19" s="56" t="n">
        <v>2178756.47</v>
      </c>
      <c r="F19" s="56" t="n">
        <v>2178756.47</v>
      </c>
      <c r="G19" s="56" t="n">
        <v>2178756.47</v>
      </c>
      <c r="H19" s="56" t="n">
        <v>2178756.47</v>
      </c>
      <c r="I19" s="56" t="n">
        <v>2178756.47</v>
      </c>
      <c r="J19" s="56" t="n">
        <v>2178756.47</v>
      </c>
      <c r="K19" s="56" t="n">
        <v>2178756.47</v>
      </c>
      <c r="L19" s="56" t="n">
        <v>2178756.47</v>
      </c>
      <c r="M19" s="57" t="n">
        <v>2178756.47</v>
      </c>
    </row>
    <row r="20" customFormat="false" ht="13.8" hidden="false" customHeight="false" outlineLevel="0" collapsed="false">
      <c r="A20" s="53" t="n">
        <v>3</v>
      </c>
      <c r="B20" s="58" t="s">
        <v>26</v>
      </c>
      <c r="C20" s="29" t="n">
        <f aca="false">SUM(D20:M20)</f>
        <v>19314000</v>
      </c>
      <c r="D20" s="55" t="n">
        <v>1931400</v>
      </c>
      <c r="E20" s="56" t="n">
        <v>1931400</v>
      </c>
      <c r="F20" s="56" t="n">
        <v>1931400</v>
      </c>
      <c r="G20" s="56" t="n">
        <v>1931400</v>
      </c>
      <c r="H20" s="56" t="n">
        <v>1931400</v>
      </c>
      <c r="I20" s="56" t="n">
        <v>1931400</v>
      </c>
      <c r="J20" s="56" t="n">
        <v>1931400</v>
      </c>
      <c r="K20" s="56" t="n">
        <v>1931400</v>
      </c>
      <c r="L20" s="56" t="n">
        <v>1931400</v>
      </c>
      <c r="M20" s="57" t="n">
        <v>1931400</v>
      </c>
    </row>
    <row r="21" customFormat="false" ht="13.8" hidden="false" customHeight="false" outlineLevel="0" collapsed="false">
      <c r="A21" s="59" t="n">
        <v>4</v>
      </c>
      <c r="B21" s="60" t="s">
        <v>27</v>
      </c>
      <c r="C21" s="35" t="n">
        <f aca="false">SUM(D21:M21)</f>
        <v>837310.4</v>
      </c>
      <c r="D21" s="61" t="n">
        <v>0</v>
      </c>
      <c r="E21" s="62" t="n">
        <v>0</v>
      </c>
      <c r="F21" s="62" t="n">
        <v>104663.8</v>
      </c>
      <c r="G21" s="62" t="n">
        <v>104663.8</v>
      </c>
      <c r="H21" s="62" t="n">
        <v>104663.8</v>
      </c>
      <c r="I21" s="62" t="n">
        <v>104663.8</v>
      </c>
      <c r="J21" s="62" t="n">
        <v>104663.8</v>
      </c>
      <c r="K21" s="62" t="n">
        <v>104663.8</v>
      </c>
      <c r="L21" s="62" t="n">
        <v>104663.8</v>
      </c>
      <c r="M21" s="63" t="n">
        <v>104663.8</v>
      </c>
    </row>
    <row r="22" customFormat="false" ht="13.8" hidden="false" customHeight="false" outlineLevel="0" collapsed="false">
      <c r="A22" s="39"/>
      <c r="B22" s="40" t="s">
        <v>28</v>
      </c>
      <c r="C22" s="41" t="n">
        <f aca="false">SUM(C18:C21)</f>
        <v>70583771.9</v>
      </c>
      <c r="D22" s="42" t="n">
        <f aca="false">SUM(D18:D21)</f>
        <v>6974646.15</v>
      </c>
      <c r="E22" s="43" t="n">
        <f aca="false">SUM(E18:E21)</f>
        <v>6974646.15</v>
      </c>
      <c r="F22" s="43" t="n">
        <f aca="false">SUM(F18:F21)</f>
        <v>7079309.95</v>
      </c>
      <c r="G22" s="43" t="n">
        <f aca="false">SUM(G18:G21)</f>
        <v>7079309.95</v>
      </c>
      <c r="H22" s="43" t="n">
        <f aca="false">SUM(H18:H21)</f>
        <v>7079309.95</v>
      </c>
      <c r="I22" s="43" t="n">
        <f aca="false">SUM(I18:I21)</f>
        <v>7079309.95</v>
      </c>
      <c r="J22" s="43" t="n">
        <f aca="false">SUM(J18:J21)</f>
        <v>7079309.95</v>
      </c>
      <c r="K22" s="43" t="n">
        <f aca="false">SUM(K18:K21)</f>
        <v>7079309.95</v>
      </c>
      <c r="L22" s="43" t="n">
        <f aca="false">SUM(L18:L21)</f>
        <v>7079309.95</v>
      </c>
      <c r="M22" s="44" t="n">
        <f aca="false">SUM(M18:M21)</f>
        <v>7079309.95</v>
      </c>
    </row>
    <row r="23" customFormat="false" ht="13.8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customFormat="false" ht="13.8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customFormat="false" ht="13.8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customFormat="false" ht="13.8" hidden="false" customHeight="false" outlineLevel="0" collapsed="false">
      <c r="A26" s="11"/>
      <c r="B26" s="64" t="s">
        <v>29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customFormat="false" ht="13.8" hidden="false" customHeight="false" outlineLevel="0" collapsed="false">
      <c r="A27" s="11"/>
      <c r="B27" s="11" t="s">
        <v>30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customFormat="false" ht="13.8" hidden="false" customHeight="false" outlineLevel="0" collapsed="false">
      <c r="A28" s="11"/>
      <c r="B28" s="11" t="s">
        <v>31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customFormat="false" ht="13.8" hidden="false" customHeight="false" outlineLevel="0" collapsed="false">
      <c r="A29" s="11"/>
      <c r="B29" s="11" t="s">
        <v>32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customFormat="false" ht="13.8" hidden="false" customHeight="false" outlineLevel="0" collapsed="false">
      <c r="A30" s="11"/>
      <c r="B30" s="11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customFormat="false" ht="13.8" hidden="false" customHeight="false" outlineLevel="0" collapsed="false">
      <c r="A31" s="11"/>
      <c r="B31" s="11" t="s">
        <v>34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customFormat="false" ht="13.8" hidden="false" customHeight="false" outlineLevel="0" collapsed="false">
      <c r="A32" s="11"/>
      <c r="B32" s="11" t="s">
        <v>35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customFormat="false" ht="13.8" hidden="false" customHeight="false" outlineLevel="0" collapsed="false">
      <c r="A33" s="11"/>
      <c r="B33" s="11" t="s">
        <v>36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customFormat="false" ht="13.8" hidden="false" customHeight="false" outlineLevel="0" collapsed="false">
      <c r="A34" s="11"/>
      <c r="B34" s="11" t="s">
        <v>37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customFormat="false" ht="13.8" hidden="false" customHeight="false" outlineLevel="0" collapsed="false">
      <c r="A35" s="11"/>
      <c r="B35" s="11" t="s">
        <v>38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customFormat="false" ht="13.8" hidden="false" customHeight="false" outlineLevel="0" collapsed="false">
      <c r="A36" s="11"/>
      <c r="B36" s="11" t="s">
        <v>39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customFormat="false" ht="13.8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customFormat="false" ht="13.8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customFormat="false" ht="15" hidden="false" customHeight="false" outlineLevel="0" collapsed="false">
      <c r="A39" s="65" t="s">
        <v>40</v>
      </c>
      <c r="B39" s="66"/>
      <c r="C39" s="67"/>
      <c r="D39" s="68" t="s">
        <v>3</v>
      </c>
      <c r="E39" s="68"/>
      <c r="F39" s="68"/>
      <c r="G39" s="68"/>
      <c r="H39" s="68"/>
      <c r="I39" s="68"/>
      <c r="J39" s="68"/>
      <c r="K39" s="68"/>
      <c r="L39" s="68"/>
      <c r="M39" s="68"/>
    </row>
    <row r="40" customFormat="false" ht="14.9" hidden="false" customHeight="false" outlineLevel="0" collapsed="false">
      <c r="A40" s="69" t="s">
        <v>4</v>
      </c>
      <c r="B40" s="16"/>
      <c r="C40" s="70" t="s">
        <v>5</v>
      </c>
      <c r="D40" s="71" t="s">
        <v>6</v>
      </c>
      <c r="E40" s="72" t="s">
        <v>7</v>
      </c>
      <c r="F40" s="72" t="s">
        <v>8</v>
      </c>
      <c r="G40" s="72" t="s">
        <v>9</v>
      </c>
      <c r="H40" s="72" t="s">
        <v>10</v>
      </c>
      <c r="I40" s="72" t="s">
        <v>11</v>
      </c>
      <c r="J40" s="72" t="s">
        <v>12</v>
      </c>
      <c r="K40" s="72" t="s">
        <v>13</v>
      </c>
      <c r="L40" s="72" t="s">
        <v>14</v>
      </c>
      <c r="M40" s="73" t="s">
        <v>15</v>
      </c>
    </row>
    <row r="41" customFormat="false" ht="13.8" hidden="false" customHeight="false" outlineLevel="0" collapsed="false">
      <c r="A41" s="74" t="n">
        <v>1</v>
      </c>
      <c r="B41" s="75" t="s">
        <v>41</v>
      </c>
      <c r="C41" s="76" t="n">
        <f aca="false">SUM(D41:M41)</f>
        <v>23515412.99</v>
      </c>
      <c r="D41" s="77" t="n">
        <f aca="false">SUM(D42:D45)</f>
        <v>2351541.299</v>
      </c>
      <c r="E41" s="78" t="n">
        <f aca="false">SUM(E42:E45)</f>
        <v>2351541.299</v>
      </c>
      <c r="F41" s="78" t="n">
        <f aca="false">SUM(F42:F45)</f>
        <v>2351541.299</v>
      </c>
      <c r="G41" s="78" t="n">
        <f aca="false">SUM(G42:G45)</f>
        <v>2351541.299</v>
      </c>
      <c r="H41" s="78" t="n">
        <f aca="false">SUM(H42:H45)</f>
        <v>2351541.299</v>
      </c>
      <c r="I41" s="78" t="n">
        <f aca="false">SUM(I42:I45)</f>
        <v>2351541.299</v>
      </c>
      <c r="J41" s="78" t="n">
        <f aca="false">SUM(J42:J45)</f>
        <v>2351541.299</v>
      </c>
      <c r="K41" s="78" t="n">
        <f aca="false">SUM(K42:K45)</f>
        <v>2351541.299</v>
      </c>
      <c r="L41" s="78" t="n">
        <f aca="false">SUM(L42:L45)</f>
        <v>2351541.299</v>
      </c>
      <c r="M41" s="79" t="n">
        <f aca="false">SUM(M42:M45)</f>
        <v>2351541.299</v>
      </c>
      <c r="N41" s="80"/>
    </row>
    <row r="42" customFormat="false" ht="13.8" hidden="false" customHeight="false" outlineLevel="0" collapsed="false">
      <c r="A42" s="81" t="s">
        <v>42</v>
      </c>
      <c r="B42" s="28" t="s">
        <v>16</v>
      </c>
      <c r="C42" s="29" t="n">
        <v>14365664.62</v>
      </c>
      <c r="D42" s="30" t="n">
        <f aca="false">$C42/10</f>
        <v>1436566.462</v>
      </c>
      <c r="E42" s="31" t="n">
        <f aca="false">$C42/10</f>
        <v>1436566.462</v>
      </c>
      <c r="F42" s="31" t="n">
        <f aca="false">$C42/10</f>
        <v>1436566.462</v>
      </c>
      <c r="G42" s="31" t="n">
        <f aca="false">$C42/10</f>
        <v>1436566.462</v>
      </c>
      <c r="H42" s="31" t="n">
        <f aca="false">$C42/10</f>
        <v>1436566.462</v>
      </c>
      <c r="I42" s="31" t="n">
        <f aca="false">$C42/10</f>
        <v>1436566.462</v>
      </c>
      <c r="J42" s="31" t="n">
        <f aca="false">$C42/10</f>
        <v>1436566.462</v>
      </c>
      <c r="K42" s="31" t="n">
        <f aca="false">$C42/10</f>
        <v>1436566.462</v>
      </c>
      <c r="L42" s="31" t="n">
        <f aca="false">$C42/10</f>
        <v>1436566.462</v>
      </c>
      <c r="M42" s="32" t="n">
        <f aca="false">$C42/10</f>
        <v>1436566.462</v>
      </c>
      <c r="N42" s="80"/>
    </row>
    <row r="43" customFormat="false" ht="13.8" hidden="false" customHeight="false" outlineLevel="0" collapsed="false">
      <c r="A43" s="81" t="s">
        <v>43</v>
      </c>
      <c r="B43" s="28" t="s">
        <v>17</v>
      </c>
      <c r="C43" s="29" t="n">
        <v>4871983.44</v>
      </c>
      <c r="D43" s="30" t="n">
        <f aca="false">$C43/10</f>
        <v>487198.344</v>
      </c>
      <c r="E43" s="31" t="n">
        <f aca="false">$C43/10</f>
        <v>487198.344</v>
      </c>
      <c r="F43" s="31" t="n">
        <f aca="false">$C43/10</f>
        <v>487198.344</v>
      </c>
      <c r="G43" s="31" t="n">
        <f aca="false">$C43/10</f>
        <v>487198.344</v>
      </c>
      <c r="H43" s="31" t="n">
        <f aca="false">$C43/10</f>
        <v>487198.344</v>
      </c>
      <c r="I43" s="31" t="n">
        <f aca="false">$C43/10</f>
        <v>487198.344</v>
      </c>
      <c r="J43" s="31" t="n">
        <f aca="false">$C43/10</f>
        <v>487198.344</v>
      </c>
      <c r="K43" s="31" t="n">
        <f aca="false">$C43/10</f>
        <v>487198.344</v>
      </c>
      <c r="L43" s="31" t="n">
        <f aca="false">$C43/10</f>
        <v>487198.344</v>
      </c>
      <c r="M43" s="32" t="n">
        <f aca="false">$C43/10</f>
        <v>487198.344</v>
      </c>
      <c r="N43" s="80"/>
    </row>
    <row r="44" customFormat="false" ht="13.8" hidden="false" customHeight="false" outlineLevel="0" collapsed="false">
      <c r="A44" s="81" t="s">
        <v>44</v>
      </c>
      <c r="B44" s="28" t="s">
        <v>18</v>
      </c>
      <c r="C44" s="29" t="n">
        <v>0</v>
      </c>
      <c r="D44" s="30" t="n">
        <f aca="false">$C44/10</f>
        <v>0</v>
      </c>
      <c r="E44" s="31" t="n">
        <f aca="false">$C44/10</f>
        <v>0</v>
      </c>
      <c r="F44" s="31" t="n">
        <f aca="false">$C44/10</f>
        <v>0</v>
      </c>
      <c r="G44" s="31" t="n">
        <f aca="false">$C44/10</f>
        <v>0</v>
      </c>
      <c r="H44" s="31" t="n">
        <f aca="false">$C44/10</f>
        <v>0</v>
      </c>
      <c r="I44" s="31" t="n">
        <f aca="false">$C44/10</f>
        <v>0</v>
      </c>
      <c r="J44" s="31" t="n">
        <f aca="false">$C44/10</f>
        <v>0</v>
      </c>
      <c r="K44" s="31" t="n">
        <f aca="false">$C44/10</f>
        <v>0</v>
      </c>
      <c r="L44" s="31" t="n">
        <f aca="false">$C44/10</f>
        <v>0</v>
      </c>
      <c r="M44" s="32" t="n">
        <f aca="false">$C44/10</f>
        <v>0</v>
      </c>
      <c r="N44" s="80"/>
    </row>
    <row r="45" customFormat="false" ht="13.8" hidden="false" customHeight="false" outlineLevel="0" collapsed="false">
      <c r="A45" s="81" t="s">
        <v>45</v>
      </c>
      <c r="B45" s="28" t="s">
        <v>19</v>
      </c>
      <c r="C45" s="29" t="n">
        <v>4277764.93</v>
      </c>
      <c r="D45" s="30" t="n">
        <f aca="false">$C45/10</f>
        <v>427776.493</v>
      </c>
      <c r="E45" s="31" t="n">
        <f aca="false">$C45/10</f>
        <v>427776.493</v>
      </c>
      <c r="F45" s="31" t="n">
        <f aca="false">$C45/10</f>
        <v>427776.493</v>
      </c>
      <c r="G45" s="31" t="n">
        <f aca="false">$C45/10</f>
        <v>427776.493</v>
      </c>
      <c r="H45" s="31" t="n">
        <f aca="false">$C45/10</f>
        <v>427776.493</v>
      </c>
      <c r="I45" s="31" t="n">
        <f aca="false">$C45/10</f>
        <v>427776.493</v>
      </c>
      <c r="J45" s="31" t="n">
        <f aca="false">$C45/10</f>
        <v>427776.493</v>
      </c>
      <c r="K45" s="31" t="n">
        <f aca="false">$C45/10</f>
        <v>427776.493</v>
      </c>
      <c r="L45" s="31" t="n">
        <f aca="false">$C45/10</f>
        <v>427776.493</v>
      </c>
      <c r="M45" s="32" t="n">
        <f aca="false">$C45/10</f>
        <v>427776.493</v>
      </c>
      <c r="N45" s="80"/>
    </row>
    <row r="46" customFormat="false" ht="13.8" hidden="false" customHeight="false" outlineLevel="0" collapsed="false">
      <c r="A46" s="82" t="n">
        <v>2</v>
      </c>
      <c r="B46" s="83" t="s">
        <v>46</v>
      </c>
      <c r="C46" s="84" t="n">
        <f aca="false">SUM(D46:M46)</f>
        <v>31412260.62</v>
      </c>
      <c r="D46" s="85" t="n">
        <f aca="false">SUM(D47:D48)</f>
        <v>3141226.062</v>
      </c>
      <c r="E46" s="86" t="n">
        <f aca="false">SUM(E47:E48)</f>
        <v>3141226.062</v>
      </c>
      <c r="F46" s="86" t="n">
        <f aca="false">SUM(F47:F48)</f>
        <v>3141226.062</v>
      </c>
      <c r="G46" s="86" t="n">
        <f aca="false">SUM(G47:G48)</f>
        <v>3141226.062</v>
      </c>
      <c r="H46" s="86" t="n">
        <f aca="false">SUM(H47:H48)</f>
        <v>3141226.062</v>
      </c>
      <c r="I46" s="86" t="n">
        <f aca="false">SUM(I47:I48)</f>
        <v>3141226.062</v>
      </c>
      <c r="J46" s="86" t="n">
        <f aca="false">SUM(J47:J48)</f>
        <v>3141226.062</v>
      </c>
      <c r="K46" s="86" t="n">
        <f aca="false">SUM(K47:K48)</f>
        <v>3141226.062</v>
      </c>
      <c r="L46" s="86" t="n">
        <f aca="false">SUM(L47:L48)</f>
        <v>3141226.062</v>
      </c>
      <c r="M46" s="87" t="n">
        <f aca="false">SUM(M47:M48)</f>
        <v>3141226.062</v>
      </c>
      <c r="N46" s="80"/>
    </row>
    <row r="47" customFormat="false" ht="13.8" hidden="false" customHeight="false" outlineLevel="0" collapsed="false">
      <c r="A47" s="81" t="s">
        <v>47</v>
      </c>
      <c r="B47" s="28" t="s">
        <v>20</v>
      </c>
      <c r="C47" s="29" t="n">
        <v>16764592.16</v>
      </c>
      <c r="D47" s="30" t="n">
        <f aca="false">$C47/10</f>
        <v>1676459.216</v>
      </c>
      <c r="E47" s="31" t="n">
        <f aca="false">$C47/10</f>
        <v>1676459.216</v>
      </c>
      <c r="F47" s="31" t="n">
        <f aca="false">$C47/10</f>
        <v>1676459.216</v>
      </c>
      <c r="G47" s="31" t="n">
        <f aca="false">$C47/10</f>
        <v>1676459.216</v>
      </c>
      <c r="H47" s="31" t="n">
        <f aca="false">$C47/10</f>
        <v>1676459.216</v>
      </c>
      <c r="I47" s="31" t="n">
        <f aca="false">$C47/10</f>
        <v>1676459.216</v>
      </c>
      <c r="J47" s="31" t="n">
        <f aca="false">$C47/10</f>
        <v>1676459.216</v>
      </c>
      <c r="K47" s="31" t="n">
        <f aca="false">$C47/10</f>
        <v>1676459.216</v>
      </c>
      <c r="L47" s="31" t="n">
        <f aca="false">$C47/10</f>
        <v>1676459.216</v>
      </c>
      <c r="M47" s="32" t="n">
        <f aca="false">$C47/10</f>
        <v>1676459.216</v>
      </c>
      <c r="N47" s="80"/>
    </row>
    <row r="48" customFormat="false" ht="13.8" hidden="false" customHeight="false" outlineLevel="0" collapsed="false">
      <c r="A48" s="88" t="s">
        <v>48</v>
      </c>
      <c r="B48" s="89" t="s">
        <v>21</v>
      </c>
      <c r="C48" s="29" t="n">
        <v>14647668.46</v>
      </c>
      <c r="D48" s="30" t="n">
        <f aca="false">$C48/10</f>
        <v>1464766.846</v>
      </c>
      <c r="E48" s="31" t="n">
        <f aca="false">$C48/10</f>
        <v>1464766.846</v>
      </c>
      <c r="F48" s="31" t="n">
        <f aca="false">$C48/10</f>
        <v>1464766.846</v>
      </c>
      <c r="G48" s="31" t="n">
        <f aca="false">$C48/10</f>
        <v>1464766.846</v>
      </c>
      <c r="H48" s="31" t="n">
        <f aca="false">$C48/10</f>
        <v>1464766.846</v>
      </c>
      <c r="I48" s="31" t="n">
        <f aca="false">$C48/10</f>
        <v>1464766.846</v>
      </c>
      <c r="J48" s="31" t="n">
        <f aca="false">$C48/10</f>
        <v>1464766.846</v>
      </c>
      <c r="K48" s="31" t="n">
        <f aca="false">$C48/10</f>
        <v>1464766.846</v>
      </c>
      <c r="L48" s="31" t="n">
        <f aca="false">$C48/10</f>
        <v>1464766.846</v>
      </c>
      <c r="M48" s="32" t="n">
        <f aca="false">$C48/10</f>
        <v>1464766.846</v>
      </c>
      <c r="N48" s="80"/>
    </row>
    <row r="49" customFormat="false" ht="13.8" hidden="false" customHeight="false" outlineLevel="0" collapsed="false">
      <c r="A49" s="90" t="n">
        <v>3</v>
      </c>
      <c r="B49" s="91" t="s">
        <v>49</v>
      </c>
      <c r="C49" s="92" t="n">
        <f aca="false">SUM(D49:M49)</f>
        <v>0</v>
      </c>
      <c r="D49" s="93" t="n">
        <v>0</v>
      </c>
      <c r="E49" s="94" t="n">
        <v>0</v>
      </c>
      <c r="F49" s="94" t="n">
        <v>0</v>
      </c>
      <c r="G49" s="94" t="n">
        <v>0</v>
      </c>
      <c r="H49" s="94" t="n">
        <v>0</v>
      </c>
      <c r="I49" s="94" t="n">
        <v>0</v>
      </c>
      <c r="J49" s="94" t="n">
        <v>0</v>
      </c>
      <c r="K49" s="94" t="n">
        <v>0</v>
      </c>
      <c r="L49" s="94" t="n">
        <v>0</v>
      </c>
      <c r="M49" s="95" t="n">
        <v>0</v>
      </c>
      <c r="N49" s="80"/>
    </row>
    <row r="50" customFormat="false" ht="13.8" hidden="false" customHeight="false" outlineLevel="0" collapsed="false">
      <c r="A50" s="96" t="n">
        <v>4</v>
      </c>
      <c r="B50" s="97" t="s">
        <v>50</v>
      </c>
      <c r="C50" s="98" t="n">
        <f aca="false">SUM(D50:M50)</f>
        <v>0</v>
      </c>
      <c r="D50" s="99" t="n">
        <v>0</v>
      </c>
      <c r="E50" s="100" t="n">
        <v>0</v>
      </c>
      <c r="F50" s="100" t="n">
        <v>0</v>
      </c>
      <c r="G50" s="100" t="n">
        <v>0</v>
      </c>
      <c r="H50" s="100" t="n">
        <v>0</v>
      </c>
      <c r="I50" s="100" t="n">
        <v>0</v>
      </c>
      <c r="J50" s="100" t="n">
        <v>0</v>
      </c>
      <c r="K50" s="100" t="n">
        <v>0</v>
      </c>
      <c r="L50" s="100" t="n">
        <v>0</v>
      </c>
      <c r="M50" s="101" t="n">
        <v>0</v>
      </c>
      <c r="N50" s="80"/>
    </row>
    <row r="51" customFormat="false" ht="13.8" hidden="false" customHeight="false" outlineLevel="0" collapsed="false">
      <c r="A51" s="39"/>
      <c r="B51" s="102" t="s">
        <v>22</v>
      </c>
      <c r="C51" s="103" t="n">
        <f aca="false">C41+C46+C49+C50</f>
        <v>54927673.61</v>
      </c>
      <c r="D51" s="42" t="n">
        <f aca="false">D41+D46+D49+D50</f>
        <v>5492767.361</v>
      </c>
      <c r="E51" s="43" t="n">
        <f aca="false">E41+E46+E49+E50</f>
        <v>5492767.361</v>
      </c>
      <c r="F51" s="43" t="n">
        <f aca="false">F41+F46+F49+F50</f>
        <v>5492767.361</v>
      </c>
      <c r="G51" s="43" t="n">
        <f aca="false">G41+G46+G49+G50</f>
        <v>5492767.361</v>
      </c>
      <c r="H51" s="43" t="n">
        <f aca="false">H41+H46+H49+H50</f>
        <v>5492767.361</v>
      </c>
      <c r="I51" s="43" t="n">
        <f aca="false">I41+I46+I49+I50</f>
        <v>5492767.361</v>
      </c>
      <c r="J51" s="43" t="n">
        <f aca="false">J41+J46+J49+J50</f>
        <v>5492767.361</v>
      </c>
      <c r="K51" s="43" t="n">
        <f aca="false">K41+K46+K49+K50</f>
        <v>5492767.361</v>
      </c>
      <c r="L51" s="43" t="n">
        <f aca="false">L41+L46+L49+L50</f>
        <v>5492767.361</v>
      </c>
      <c r="M51" s="44" t="n">
        <f aca="false">M41+M46+M49+M50</f>
        <v>5492767.361</v>
      </c>
    </row>
    <row r="52" customFormat="false" ht="13.8" hidden="false" customHeight="false" outlineLevel="0" collapsed="false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</row>
    <row r="53" customFormat="false" ht="13.8" hidden="false" customHeight="false" outlineLevel="0" collapsed="false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</row>
    <row r="54" customFormat="false" ht="15.65" hidden="false" customHeight="true" outlineLevel="0" collapsed="false">
      <c r="A54" s="105" t="s">
        <v>51</v>
      </c>
      <c r="B54" s="105"/>
      <c r="C54" s="105"/>
      <c r="D54" s="68" t="s">
        <v>3</v>
      </c>
      <c r="E54" s="68"/>
      <c r="F54" s="68"/>
      <c r="G54" s="68"/>
      <c r="H54" s="68"/>
      <c r="I54" s="68"/>
      <c r="J54" s="68"/>
      <c r="K54" s="68"/>
      <c r="L54" s="68"/>
      <c r="M54" s="68"/>
    </row>
    <row r="55" customFormat="false" ht="14.9" hidden="false" customHeight="false" outlineLevel="0" collapsed="false">
      <c r="A55" s="106" t="s">
        <v>4</v>
      </c>
      <c r="B55" s="107"/>
      <c r="C55" s="17" t="s">
        <v>5</v>
      </c>
      <c r="D55" s="18" t="s">
        <v>6</v>
      </c>
      <c r="E55" s="19" t="s">
        <v>7</v>
      </c>
      <c r="F55" s="19" t="s">
        <v>8</v>
      </c>
      <c r="G55" s="19" t="s">
        <v>9</v>
      </c>
      <c r="H55" s="19" t="s">
        <v>10</v>
      </c>
      <c r="I55" s="19" t="s">
        <v>11</v>
      </c>
      <c r="J55" s="19" t="s">
        <v>12</v>
      </c>
      <c r="K55" s="19" t="s">
        <v>13</v>
      </c>
      <c r="L55" s="19" t="s">
        <v>14</v>
      </c>
      <c r="M55" s="20" t="s">
        <v>15</v>
      </c>
    </row>
    <row r="56" customFormat="false" ht="14.9" hidden="false" customHeight="false" outlineLevel="0" collapsed="false">
      <c r="A56" s="108" t="n">
        <v>1</v>
      </c>
      <c r="B56" s="109" t="s">
        <v>24</v>
      </c>
      <c r="C56" s="110" t="n">
        <f aca="false">SUM(D56:M56)</f>
        <v>28644896.8</v>
      </c>
      <c r="D56" s="77" t="n">
        <v>2864489.68</v>
      </c>
      <c r="E56" s="78" t="n">
        <v>2864489.68</v>
      </c>
      <c r="F56" s="78" t="n">
        <v>2864489.68</v>
      </c>
      <c r="G56" s="78" t="n">
        <v>2864489.68</v>
      </c>
      <c r="H56" s="78" t="n">
        <v>2864489.68</v>
      </c>
      <c r="I56" s="78" t="n">
        <v>2864489.68</v>
      </c>
      <c r="J56" s="78" t="n">
        <v>2864489.68</v>
      </c>
      <c r="K56" s="78" t="n">
        <v>2864489.68</v>
      </c>
      <c r="L56" s="78" t="n">
        <v>2864489.68</v>
      </c>
      <c r="M56" s="79" t="n">
        <v>2864489.68</v>
      </c>
    </row>
    <row r="57" customFormat="false" ht="14.9" hidden="false" customHeight="false" outlineLevel="0" collapsed="false">
      <c r="A57" s="111" t="n">
        <v>2</v>
      </c>
      <c r="B57" s="112" t="s">
        <v>25</v>
      </c>
      <c r="C57" s="84" t="n">
        <f aca="false">SUM(D57:M57)</f>
        <v>21787564.7</v>
      </c>
      <c r="D57" s="85" t="n">
        <v>2178756.47</v>
      </c>
      <c r="E57" s="86" t="n">
        <v>2178756.47</v>
      </c>
      <c r="F57" s="86" t="n">
        <v>2178756.47</v>
      </c>
      <c r="G57" s="86" t="n">
        <v>2178756.47</v>
      </c>
      <c r="H57" s="86" t="n">
        <v>2178756.47</v>
      </c>
      <c r="I57" s="86" t="n">
        <v>2178756.47</v>
      </c>
      <c r="J57" s="86" t="n">
        <v>2178756.47</v>
      </c>
      <c r="K57" s="86" t="n">
        <v>2178756.47</v>
      </c>
      <c r="L57" s="86" t="n">
        <v>2178756.47</v>
      </c>
      <c r="M57" s="87" t="n">
        <v>2178756.47</v>
      </c>
    </row>
    <row r="58" customFormat="false" ht="30" hidden="false" customHeight="true" outlineLevel="0" collapsed="false">
      <c r="A58" s="90" t="n">
        <v>3</v>
      </c>
      <c r="B58" s="113" t="s">
        <v>52</v>
      </c>
      <c r="C58" s="92" t="n">
        <f aca="false">SUM(D58:M58)</f>
        <v>19314000</v>
      </c>
      <c r="D58" s="93" t="n">
        <v>1931400</v>
      </c>
      <c r="E58" s="94" t="n">
        <v>1931400</v>
      </c>
      <c r="F58" s="94" t="n">
        <v>1931400</v>
      </c>
      <c r="G58" s="94" t="n">
        <v>1931400</v>
      </c>
      <c r="H58" s="94" t="n">
        <v>1931400</v>
      </c>
      <c r="I58" s="94" t="n">
        <v>1931400</v>
      </c>
      <c r="J58" s="94" t="n">
        <v>1931400</v>
      </c>
      <c r="K58" s="94" t="n">
        <v>1931400</v>
      </c>
      <c r="L58" s="94" t="n">
        <v>1931400</v>
      </c>
      <c r="M58" s="95" t="n">
        <v>1931400</v>
      </c>
      <c r="N58" s="80"/>
    </row>
    <row r="59" customFormat="false" ht="29.25" hidden="false" customHeight="true" outlineLevel="0" collapsed="false">
      <c r="A59" s="114" t="n">
        <v>4</v>
      </c>
      <c r="B59" s="115" t="s">
        <v>53</v>
      </c>
      <c r="C59" s="98" t="n">
        <v>837310.4</v>
      </c>
      <c r="D59" s="99" t="n">
        <f aca="false">$C59/10</f>
        <v>83731.04</v>
      </c>
      <c r="E59" s="100" t="n">
        <f aca="false">$C59/10</f>
        <v>83731.04</v>
      </c>
      <c r="F59" s="100" t="n">
        <f aca="false">$C59/10</f>
        <v>83731.04</v>
      </c>
      <c r="G59" s="100" t="n">
        <f aca="false">$C59/10</f>
        <v>83731.04</v>
      </c>
      <c r="H59" s="100" t="n">
        <f aca="false">$C59/10</f>
        <v>83731.04</v>
      </c>
      <c r="I59" s="100" t="n">
        <f aca="false">$C59/10</f>
        <v>83731.04</v>
      </c>
      <c r="J59" s="100" t="n">
        <f aca="false">$C59/10</f>
        <v>83731.04</v>
      </c>
      <c r="K59" s="100" t="n">
        <f aca="false">$C59/10</f>
        <v>83731.04</v>
      </c>
      <c r="L59" s="100" t="n">
        <f aca="false">$C59/10</f>
        <v>83731.04</v>
      </c>
      <c r="M59" s="101" t="n">
        <f aca="false">$C59/10</f>
        <v>83731.04</v>
      </c>
    </row>
    <row r="60" customFormat="false" ht="13.8" hidden="false" customHeight="false" outlineLevel="0" collapsed="false">
      <c r="A60" s="39"/>
      <c r="B60" s="116" t="s">
        <v>28</v>
      </c>
      <c r="C60" s="103" t="n">
        <f aca="false">SUM(C56:C59)</f>
        <v>70583771.9</v>
      </c>
      <c r="D60" s="42" t="n">
        <f aca="false">SUM(D56:D59)</f>
        <v>7058377.19</v>
      </c>
      <c r="E60" s="43" t="n">
        <f aca="false">SUM(E56:E59)</f>
        <v>7058377.19</v>
      </c>
      <c r="F60" s="43" t="n">
        <f aca="false">SUM(F56:F59)</f>
        <v>7058377.19</v>
      </c>
      <c r="G60" s="43" t="n">
        <f aca="false">SUM(G56:G59)</f>
        <v>7058377.19</v>
      </c>
      <c r="H60" s="43" t="n">
        <f aca="false">SUM(H56:H59)</f>
        <v>7058377.19</v>
      </c>
      <c r="I60" s="43" t="n">
        <f aca="false">SUM(I56:I59)</f>
        <v>7058377.19</v>
      </c>
      <c r="J60" s="43" t="n">
        <f aca="false">SUM(J56:J59)</f>
        <v>7058377.19</v>
      </c>
      <c r="K60" s="43" t="n">
        <f aca="false">SUM(K56:K59)</f>
        <v>7058377.19</v>
      </c>
      <c r="L60" s="43" t="n">
        <f aca="false">SUM(L56:L59)</f>
        <v>7058377.19</v>
      </c>
      <c r="M60" s="44" t="n">
        <f aca="false">SUM(M56:M59)</f>
        <v>7058377.19</v>
      </c>
    </row>
    <row r="61" customFormat="false" ht="13.8" hidden="false" customHeight="false" outlineLevel="0" collapsed="false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customFormat="false" ht="13.8" hidden="false" customHeight="false" outlineLevel="0" collapsed="false">
      <c r="A62" s="117" t="s">
        <v>54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customFormat="false" ht="13.8" hidden="false" customHeight="false" outlineLevel="0" collapsed="false">
      <c r="A63" s="0" t="s">
        <v>55</v>
      </c>
      <c r="B63" s="0" t="s">
        <v>56</v>
      </c>
    </row>
    <row r="64" customFormat="false" ht="13.8" hidden="false" customHeight="false" outlineLevel="0" collapsed="false">
      <c r="A64" s="0" t="s">
        <v>57</v>
      </c>
      <c r="B64" s="0" t="s">
        <v>58</v>
      </c>
    </row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true" outlineLevel="0" collapsed="false">
      <c r="B67" s="118" t="s">
        <v>59</v>
      </c>
      <c r="C67" s="17" t="s">
        <v>60</v>
      </c>
      <c r="D67" s="119" t="s">
        <v>3</v>
      </c>
      <c r="E67" s="119"/>
      <c r="F67" s="119"/>
      <c r="G67" s="119"/>
      <c r="H67" s="119"/>
      <c r="I67" s="119"/>
      <c r="J67" s="119"/>
      <c r="K67" s="119"/>
      <c r="L67" s="119"/>
      <c r="M67" s="119"/>
    </row>
    <row r="68" customFormat="false" ht="14.9" hidden="false" customHeight="false" outlineLevel="0" collapsed="false">
      <c r="B68" s="118"/>
      <c r="C68" s="17"/>
      <c r="D68" s="120" t="s">
        <v>6</v>
      </c>
      <c r="E68" s="72" t="s">
        <v>7</v>
      </c>
      <c r="F68" s="72" t="s">
        <v>8</v>
      </c>
      <c r="G68" s="72" t="s">
        <v>9</v>
      </c>
      <c r="H68" s="72" t="s">
        <v>10</v>
      </c>
      <c r="I68" s="72" t="s">
        <v>11</v>
      </c>
      <c r="J68" s="72" t="s">
        <v>12</v>
      </c>
      <c r="K68" s="72" t="s">
        <v>13</v>
      </c>
      <c r="L68" s="72" t="s">
        <v>14</v>
      </c>
      <c r="M68" s="73" t="s">
        <v>15</v>
      </c>
    </row>
    <row r="69" s="121" customFormat="true" ht="15.65" hidden="false" customHeight="false" outlineLevel="0" collapsed="false">
      <c r="B69" s="122" t="s">
        <v>61</v>
      </c>
      <c r="C69" s="123" t="n">
        <f aca="false">SUM(D69:M69)</f>
        <v>15656098.29</v>
      </c>
      <c r="D69" s="124" t="n">
        <f aca="false">D60-D51</f>
        <v>1565609.829</v>
      </c>
      <c r="E69" s="125" t="n">
        <f aca="false">E60-E51</f>
        <v>1565609.829</v>
      </c>
      <c r="F69" s="125" t="n">
        <f aca="false">F60-F51</f>
        <v>1565609.829</v>
      </c>
      <c r="G69" s="125" t="n">
        <f aca="false">G60-G51</f>
        <v>1565609.829</v>
      </c>
      <c r="H69" s="125" t="n">
        <f aca="false">H60-H51</f>
        <v>1565609.829</v>
      </c>
      <c r="I69" s="125" t="n">
        <f aca="false">I60-I51</f>
        <v>1565609.829</v>
      </c>
      <c r="J69" s="125" t="n">
        <f aca="false">J60-J51</f>
        <v>1565609.829</v>
      </c>
      <c r="K69" s="125" t="n">
        <f aca="false">K60-K51</f>
        <v>1565609.829</v>
      </c>
      <c r="L69" s="125" t="n">
        <f aca="false">L60-L51</f>
        <v>1565609.829</v>
      </c>
      <c r="M69" s="126" t="n">
        <f aca="false">M60-M51</f>
        <v>1565609.829</v>
      </c>
    </row>
    <row r="70" s="121" customFormat="true" ht="15.65" hidden="false" customHeight="false" outlineLevel="0" collapsed="false">
      <c r="B70" s="127" t="s">
        <v>62</v>
      </c>
      <c r="C70" s="128" t="n">
        <f aca="false">SUM(D70:M70)</f>
        <v>14590.9583317801</v>
      </c>
      <c r="D70" s="129" t="n">
        <f aca="false">D69/1073</f>
        <v>1459.09583317801</v>
      </c>
      <c r="E70" s="130" t="n">
        <f aca="false">E69/1073</f>
        <v>1459.09583317801</v>
      </c>
      <c r="F70" s="130" t="n">
        <f aca="false">F69/1073</f>
        <v>1459.09583317801</v>
      </c>
      <c r="G70" s="130" t="n">
        <f aca="false">G69/1073</f>
        <v>1459.09583317801</v>
      </c>
      <c r="H70" s="130" t="n">
        <f aca="false">H69/1073</f>
        <v>1459.09583317801</v>
      </c>
      <c r="I70" s="130" t="n">
        <f aca="false">I69/1073</f>
        <v>1459.09583317801</v>
      </c>
      <c r="J70" s="130" t="n">
        <f aca="false">J69/1073</f>
        <v>1459.09583317801</v>
      </c>
      <c r="K70" s="130" t="n">
        <f aca="false">K69/1073</f>
        <v>1459.09583317801</v>
      </c>
      <c r="L70" s="130" t="n">
        <f aca="false">L69/1073</f>
        <v>1459.09583317801</v>
      </c>
      <c r="M70" s="131" t="n">
        <f aca="false">M69/1073</f>
        <v>1459.09583317801</v>
      </c>
    </row>
    <row r="71" customFormat="false" ht="13.8" hidden="false" customHeight="false" outlineLevel="0" collapsed="false"/>
    <row r="72" customFormat="false" ht="13.8" hidden="false" customHeight="false" outlineLevel="0" collapsed="false"/>
    <row r="73" customFormat="false" ht="32.25" hidden="false" customHeight="true" outlineLevel="0" collapsed="false">
      <c r="B73" s="132" t="s">
        <v>63</v>
      </c>
      <c r="C73" s="132"/>
      <c r="D73" s="132"/>
      <c r="E73" s="132"/>
    </row>
    <row r="74" customFormat="false" ht="14.25" hidden="false" customHeight="true" outlineLevel="0" collapsed="false">
      <c r="B74" s="133" t="s">
        <v>64</v>
      </c>
      <c r="C74" s="134" t="s">
        <v>65</v>
      </c>
      <c r="D74" s="135" t="s">
        <v>66</v>
      </c>
      <c r="E74" s="136" t="s">
        <v>67</v>
      </c>
    </row>
    <row r="75" customFormat="false" ht="33" hidden="false" customHeight="true" outlineLevel="0" collapsed="false">
      <c r="B75" s="133"/>
      <c r="C75" s="134"/>
      <c r="D75" s="135"/>
      <c r="E75" s="136"/>
    </row>
    <row r="76" customFormat="false" ht="13.8" hidden="false" customHeight="false" outlineLevel="0" collapsed="false">
      <c r="B76" s="48" t="s">
        <v>68</v>
      </c>
      <c r="C76" s="137" t="n">
        <v>150</v>
      </c>
      <c r="D76" s="137" t="n">
        <v>0</v>
      </c>
      <c r="E76" s="137" t="n">
        <f aca="false">C76-D76</f>
        <v>150</v>
      </c>
    </row>
    <row r="77" customFormat="false" ht="13.8" hidden="false" customHeight="false" outlineLevel="0" collapsed="false">
      <c r="B77" s="53" t="s">
        <v>69</v>
      </c>
      <c r="C77" s="138" t="n">
        <v>445</v>
      </c>
      <c r="D77" s="138" t="n">
        <v>0</v>
      </c>
      <c r="E77" s="138" t="n">
        <f aca="false">C77-D77</f>
        <v>445</v>
      </c>
    </row>
    <row r="78" customFormat="false" ht="13.8" hidden="false" customHeight="false" outlineLevel="0" collapsed="false">
      <c r="B78" s="53" t="s">
        <v>70</v>
      </c>
      <c r="C78" s="138" t="n">
        <v>227.7</v>
      </c>
      <c r="D78" s="138" t="n">
        <v>139.4</v>
      </c>
      <c r="E78" s="138" t="n">
        <f aca="false">C78-D78</f>
        <v>88.3</v>
      </c>
    </row>
    <row r="79" customFormat="false" ht="13.8" hidden="false" customHeight="false" outlineLevel="0" collapsed="false">
      <c r="B79" s="53" t="s">
        <v>71</v>
      </c>
      <c r="C79" s="138" t="n">
        <v>1800</v>
      </c>
      <c r="D79" s="138" t="n">
        <v>0</v>
      </c>
      <c r="E79" s="138" t="n">
        <f aca="false">C79-D79</f>
        <v>1800</v>
      </c>
    </row>
    <row r="80" customFormat="false" ht="13.8" hidden="false" customHeight="false" outlineLevel="0" collapsed="false">
      <c r="B80" s="139" t="s">
        <v>72</v>
      </c>
      <c r="C80" s="140" t="n">
        <v>160.12</v>
      </c>
      <c r="D80" s="140" t="n">
        <v>82.09</v>
      </c>
      <c r="E80" s="140" t="n">
        <f aca="false">C80-D80</f>
        <v>78.03</v>
      </c>
    </row>
    <row r="81" customFormat="false" ht="13.8" hidden="false" customHeight="false" outlineLevel="0" collapsed="false">
      <c r="B81" s="59" t="s">
        <v>73</v>
      </c>
      <c r="C81" s="141" t="n">
        <v>0</v>
      </c>
      <c r="D81" s="141" t="n">
        <f aca="false">((C51-(('SW (Hárok TCO-&gt;Tab.2 Položka 1)'!D23*10)+'HW (Hárok TCO-&gt;Tab.2 Položka 2)'!E17*10))/1073/10)</f>
        <v>1102.23889412861</v>
      </c>
      <c r="E81" s="142" t="n">
        <f aca="false">C81-D81</f>
        <v>-1102.23889412861</v>
      </c>
    </row>
    <row r="82" customFormat="false" ht="13.8" hidden="false" customHeight="false" outlineLevel="0" collapsed="false">
      <c r="B82" s="143" t="s">
        <v>74</v>
      </c>
      <c r="C82" s="144" t="n">
        <f aca="false">SUM(C76:C81)</f>
        <v>2782.82</v>
      </c>
      <c r="D82" s="145" t="n">
        <f aca="false">SUM(D76:D81)</f>
        <v>1323.72889412861</v>
      </c>
      <c r="E82" s="144" t="n">
        <f aca="false">SUM(E76:E81)</f>
        <v>1459.09110587139</v>
      </c>
    </row>
    <row r="83" customFormat="false" ht="13.8" hidden="false" customHeight="false" outlineLevel="0" collapsed="false">
      <c r="B83" s="146"/>
      <c r="C83" s="147"/>
      <c r="D83" s="147"/>
      <c r="E83" s="147"/>
    </row>
    <row r="84" customFormat="false" ht="13.8" hidden="false" customHeight="false" outlineLevel="0" collapsed="false">
      <c r="B84" s="117" t="s">
        <v>54</v>
      </c>
      <c r="C84" s="147"/>
      <c r="D84" s="147"/>
      <c r="E84" s="147"/>
    </row>
    <row r="85" customFormat="false" ht="13.8" hidden="false" customHeight="false" outlineLevel="0" collapsed="false">
      <c r="B85" s="148" t="s">
        <v>75</v>
      </c>
      <c r="C85" s="148"/>
      <c r="D85" s="148"/>
    </row>
    <row r="86" customFormat="false" ht="13.8" hidden="false" customHeight="false" outlineLevel="0" collapsed="false">
      <c r="B86" s="148" t="s">
        <v>76</v>
      </c>
      <c r="C86" s="148"/>
      <c r="D86" s="148"/>
    </row>
    <row r="87" customFormat="false" ht="13.8" hidden="false" customHeight="false" outlineLevel="0" collapsed="false">
      <c r="B87" s="148" t="s">
        <v>77</v>
      </c>
      <c r="C87" s="148"/>
      <c r="D87" s="148"/>
    </row>
  </sheetData>
  <mergeCells count="14">
    <mergeCell ref="D5:M5"/>
    <mergeCell ref="A16:B16"/>
    <mergeCell ref="D16:M16"/>
    <mergeCell ref="D39:M39"/>
    <mergeCell ref="A54:C54"/>
    <mergeCell ref="D54:M54"/>
    <mergeCell ref="B67:B68"/>
    <mergeCell ref="C67:C68"/>
    <mergeCell ref="D67:M67"/>
    <mergeCell ref="B73:E73"/>
    <mergeCell ref="B74:B75"/>
    <mergeCell ref="C74:C75"/>
    <mergeCell ref="D74:D75"/>
    <mergeCell ref="E74:E7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DC3E6"/>
    <pageSetUpPr fitToPage="tru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28.33"/>
    <col collapsed="false" customWidth="true" hidden="false" outlineLevel="0" max="2" min="2" style="0" width="30.44"/>
    <col collapsed="false" customWidth="true" hidden="false" outlineLevel="0" max="3" min="3" style="0" width="28.89"/>
    <col collapsed="false" customWidth="true" hidden="false" outlineLevel="0" max="4" min="4" style="0" width="46.66"/>
    <col collapsed="false" customWidth="true" hidden="false" outlineLevel="0" max="5" min="5" style="0" width="14"/>
    <col collapsed="false" customWidth="true" hidden="false" outlineLevel="0" max="8" min="8" style="0" width="10.33"/>
    <col collapsed="false" customWidth="true" hidden="false" outlineLevel="0" max="13" min="13" style="0" width="8.44"/>
  </cols>
  <sheetData>
    <row r="1" customFormat="false" ht="13.8" hidden="false" customHeight="false" outlineLevel="0" collapsed="false"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customFormat="false" ht="13.8" hidden="false" customHeight="false" outlineLevel="0" collapsed="false">
      <c r="A2" s="149" t="s">
        <v>78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customFormat="false" ht="13.8" hidden="false" customHeight="false" outlineLevel="0" collapsed="false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customFormat="false" ht="15.75" hidden="false" customHeight="true" outlineLevel="0" collapsed="false">
      <c r="A4" s="150" t="s">
        <v>24</v>
      </c>
      <c r="B4" s="150" t="s">
        <v>79</v>
      </c>
      <c r="C4" s="151" t="s">
        <v>80</v>
      </c>
      <c r="D4" s="151" t="s">
        <v>81</v>
      </c>
      <c r="E4" s="149"/>
      <c r="F4" s="149"/>
      <c r="G4" s="149"/>
      <c r="H4" s="149"/>
      <c r="I4" s="149"/>
      <c r="J4" s="149"/>
      <c r="K4" s="149"/>
      <c r="L4" s="149"/>
      <c r="M4" s="149"/>
    </row>
    <row r="5" customFormat="false" ht="13.8" hidden="false" customHeight="false" outlineLevel="0" collapsed="false">
      <c r="A5" s="150"/>
      <c r="B5" s="152" t="n">
        <f aca="false">(C21*C8)+(C22*C8)</f>
        <v>638435</v>
      </c>
      <c r="C5" s="153" t="n">
        <f aca="false">1817066.28+83618+325370</f>
        <v>2226054.28</v>
      </c>
      <c r="D5" s="154" t="n">
        <f aca="false">SUM(B5:C5)</f>
        <v>2864489.28</v>
      </c>
      <c r="E5" s="149"/>
      <c r="F5" s="149"/>
      <c r="G5" s="149"/>
      <c r="H5" s="149"/>
      <c r="I5" s="149"/>
      <c r="J5" s="149"/>
      <c r="K5" s="149"/>
      <c r="L5" s="149"/>
      <c r="M5" s="149"/>
    </row>
    <row r="6" customFormat="false" ht="13.8" hidden="false" customHeight="false" outlineLevel="0" collapsed="false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</row>
    <row r="7" customFormat="false" ht="13.8" hidden="false" customHeight="false" outlineLevel="0" collapsed="false">
      <c r="A7" s="155" t="s">
        <v>82</v>
      </c>
      <c r="B7" s="149"/>
      <c r="C7" s="156"/>
      <c r="D7" s="149"/>
      <c r="E7" s="149"/>
      <c r="F7" s="149"/>
      <c r="G7" s="149"/>
      <c r="H7" s="149"/>
      <c r="I7" s="149"/>
      <c r="J7" s="149"/>
      <c r="K7" s="149"/>
      <c r="L7" s="149"/>
      <c r="M7" s="149"/>
    </row>
    <row r="8" customFormat="false" ht="13.8" hidden="false" customHeight="false" outlineLevel="0" collapsed="false">
      <c r="A8" s="149"/>
      <c r="B8" s="149" t="s">
        <v>83</v>
      </c>
      <c r="C8" s="156" t="n">
        <v>1073</v>
      </c>
      <c r="D8" s="149"/>
      <c r="E8" s="149"/>
      <c r="F8" s="149"/>
      <c r="G8" s="149"/>
      <c r="H8" s="149"/>
      <c r="I8" s="149"/>
      <c r="J8" s="149"/>
      <c r="K8" s="149"/>
      <c r="L8" s="149"/>
      <c r="M8" s="149"/>
    </row>
    <row r="9" customFormat="false" ht="13.8" hidden="false" customHeight="false" outlineLevel="0" collapsed="false">
      <c r="A9" s="149"/>
      <c r="B9" s="149" t="s">
        <v>84</v>
      </c>
      <c r="C9" s="156"/>
      <c r="D9" s="149"/>
      <c r="E9" s="149"/>
      <c r="F9" s="149"/>
      <c r="G9" s="149"/>
      <c r="H9" s="149"/>
      <c r="I9" s="149"/>
      <c r="J9" s="149"/>
      <c r="K9" s="149"/>
      <c r="L9" s="149"/>
      <c r="M9" s="149"/>
    </row>
    <row r="10" customFormat="false" ht="13.8" hidden="false" customHeight="false" outlineLevel="0" collapsed="false">
      <c r="A10" s="149"/>
      <c r="B10" s="149" t="s">
        <v>85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</row>
    <row r="11" customFormat="false" ht="29.25" hidden="false" customHeight="true" outlineLevel="0" collapsed="false">
      <c r="A11" s="149"/>
      <c r="B11" s="157" t="s">
        <v>86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</row>
    <row r="12" customFormat="false" ht="29.25" hidden="false" customHeight="true" outlineLevel="0" collapsed="false">
      <c r="A12" s="149"/>
      <c r="B12" s="157" t="s">
        <v>87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</row>
    <row r="13" customFormat="false" ht="30" hidden="false" customHeight="true" outlineLevel="0" collapsed="false">
      <c r="A13" s="149"/>
      <c r="B13" s="157" t="s">
        <v>88</v>
      </c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</row>
    <row r="14" customFormat="false" ht="14.25" hidden="false" customHeight="true" outlineLevel="0" collapsed="false">
      <c r="A14" s="149"/>
      <c r="B14" s="149" t="s">
        <v>89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</row>
    <row r="15" customFormat="false" ht="45.75" hidden="false" customHeight="true" outlineLevel="0" collapsed="false">
      <c r="A15" s="149"/>
      <c r="B15" s="157" t="s">
        <v>90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</row>
    <row r="16" customFormat="false" ht="48.75" hidden="false" customHeight="true" outlineLevel="0" collapsed="false">
      <c r="A16" s="149"/>
      <c r="B16" s="157" t="s">
        <v>91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</row>
    <row r="17" customFormat="false" ht="13.8" hidden="false" customHeight="false" outlineLevel="0" collapsed="false">
      <c r="A17" s="149"/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</row>
    <row r="18" customFormat="false" ht="13.8" hidden="false" customHeight="false" outlineLevel="0" collapsed="false">
      <c r="A18" s="158" t="s">
        <v>92</v>
      </c>
      <c r="B18" s="158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</row>
    <row r="19" customFormat="false" ht="14.9" hidden="false" customHeight="false" outlineLevel="0" collapsed="false">
      <c r="A19" s="150" t="s">
        <v>93</v>
      </c>
      <c r="B19" s="150" t="s">
        <v>94</v>
      </c>
      <c r="C19" s="150" t="s">
        <v>95</v>
      </c>
      <c r="D19" s="150" t="s">
        <v>96</v>
      </c>
      <c r="E19" s="149"/>
      <c r="F19" s="149"/>
      <c r="G19" s="149"/>
      <c r="H19" s="149"/>
      <c r="I19" s="149"/>
      <c r="J19" s="149"/>
      <c r="K19" s="149"/>
      <c r="L19" s="149"/>
      <c r="M19" s="149"/>
    </row>
    <row r="20" customFormat="false" ht="14.9" hidden="false" customHeight="false" outlineLevel="0" collapsed="false">
      <c r="A20" s="159" t="s">
        <v>97</v>
      </c>
      <c r="B20" s="160" t="n">
        <f aca="false">SUM(B21:B22)</f>
        <v>49.5833333333333</v>
      </c>
      <c r="C20" s="161" t="n">
        <f aca="false">SUM(C21:C22)</f>
        <v>595</v>
      </c>
      <c r="D20" s="162" t="n">
        <f aca="false">SUM(D21:D22)</f>
        <v>638435</v>
      </c>
      <c r="E20" s="149"/>
      <c r="F20" s="149"/>
      <c r="G20" s="149"/>
      <c r="H20" s="149"/>
      <c r="I20" s="149"/>
      <c r="J20" s="149"/>
      <c r="K20" s="149"/>
      <c r="L20" s="149"/>
      <c r="M20" s="149"/>
    </row>
    <row r="21" customFormat="false" ht="14.9" hidden="false" customHeight="false" outlineLevel="0" collapsed="false">
      <c r="A21" s="163" t="s">
        <v>98</v>
      </c>
      <c r="B21" s="164" t="n">
        <f aca="false">C21/12</f>
        <v>12.5</v>
      </c>
      <c r="C21" s="165" t="n">
        <v>150</v>
      </c>
      <c r="D21" s="166" t="n">
        <v>160950</v>
      </c>
      <c r="E21" s="149"/>
      <c r="F21" s="149"/>
      <c r="G21" s="149"/>
      <c r="H21" s="149"/>
      <c r="I21" s="149"/>
      <c r="J21" s="149"/>
      <c r="K21" s="149"/>
      <c r="L21" s="149"/>
      <c r="M21" s="149"/>
    </row>
    <row r="22" customFormat="false" ht="17.25" hidden="false" customHeight="true" outlineLevel="0" collapsed="false">
      <c r="A22" s="167" t="s">
        <v>99</v>
      </c>
      <c r="B22" s="168" t="n">
        <f aca="false">C22/12</f>
        <v>37.0833333333333</v>
      </c>
      <c r="C22" s="169" t="n">
        <v>445</v>
      </c>
      <c r="D22" s="170" t="n">
        <v>477485</v>
      </c>
      <c r="E22" s="149"/>
      <c r="F22" s="149"/>
      <c r="G22" s="149"/>
      <c r="H22" s="149"/>
      <c r="I22" s="149"/>
      <c r="J22" s="149"/>
      <c r="K22" s="149"/>
      <c r="L22" s="149"/>
      <c r="M22" s="149"/>
    </row>
    <row r="23" customFormat="false" ht="36" hidden="false" customHeight="true" outlineLevel="0" collapsed="false">
      <c r="A23" s="171" t="s">
        <v>100</v>
      </c>
      <c r="B23" s="172" t="n">
        <f aca="false">SUM(B24:B28)</f>
        <v>172.884005871389</v>
      </c>
      <c r="C23" s="173" t="n">
        <f aca="false">SUM(C24:C28)</f>
        <v>2074.60807045666</v>
      </c>
      <c r="D23" s="173" t="n">
        <f aca="false">SUM(D24:D28)</f>
        <v>2226054.4596</v>
      </c>
      <c r="E23" s="174"/>
      <c r="F23" s="149"/>
      <c r="G23" s="149"/>
      <c r="H23" s="149"/>
      <c r="I23" s="149"/>
      <c r="J23" s="149"/>
      <c r="K23" s="149"/>
      <c r="L23" s="149"/>
      <c r="M23" s="149"/>
    </row>
    <row r="24" customFormat="false" ht="14.25" hidden="false" customHeight="false" outlineLevel="0" collapsed="false">
      <c r="A24" s="175" t="s">
        <v>101</v>
      </c>
      <c r="B24" s="164" t="n">
        <f aca="false">C24/12</f>
        <v>99.0825305684995</v>
      </c>
      <c r="C24" s="165" t="n">
        <v>1188.99036682199</v>
      </c>
      <c r="D24" s="166" t="n">
        <v>1275786.6636</v>
      </c>
      <c r="E24" s="174"/>
      <c r="F24" s="149"/>
      <c r="G24" s="149"/>
      <c r="H24" s="176"/>
      <c r="I24" s="149"/>
      <c r="J24" s="149"/>
      <c r="K24" s="149"/>
      <c r="L24" s="149"/>
      <c r="M24" s="149"/>
    </row>
    <row r="25" customFormat="false" ht="14.25" hidden="false" customHeight="false" outlineLevel="0" collapsed="false">
      <c r="A25" s="175" t="s">
        <v>102</v>
      </c>
      <c r="B25" s="164" t="n">
        <f aca="false">C25/12</f>
        <v>24.7886483690587</v>
      </c>
      <c r="C25" s="165" t="n">
        <v>297.463780428705</v>
      </c>
      <c r="D25" s="166" t="n">
        <v>319178.6364</v>
      </c>
      <c r="E25" s="149"/>
      <c r="F25" s="149"/>
      <c r="G25" s="149"/>
      <c r="H25" s="149"/>
      <c r="I25" s="149"/>
      <c r="J25" s="149"/>
      <c r="K25" s="149"/>
      <c r="L25" s="149"/>
      <c r="M25" s="149"/>
    </row>
    <row r="26" customFormat="false" ht="14.25" hidden="false" customHeight="false" outlineLevel="0" collapsed="false">
      <c r="A26" s="175" t="s">
        <v>103</v>
      </c>
      <c r="B26" s="164" t="n">
        <f aca="false">C26/12</f>
        <v>16.8909508853681</v>
      </c>
      <c r="C26" s="165" t="n">
        <v>202.691410624418</v>
      </c>
      <c r="D26" s="166" t="n">
        <v>217487.8836</v>
      </c>
      <c r="E26" s="149"/>
      <c r="F26" s="149"/>
      <c r="G26" s="149"/>
      <c r="H26" s="149"/>
      <c r="I26" s="149"/>
      <c r="J26" s="149"/>
      <c r="K26" s="149"/>
      <c r="L26" s="149"/>
      <c r="M26" s="149"/>
    </row>
    <row r="27" customFormat="false" ht="14.25" hidden="false" customHeight="false" outlineLevel="0" collapsed="false">
      <c r="A27" s="175" t="s">
        <v>104</v>
      </c>
      <c r="B27" s="164" t="n">
        <f aca="false">C27/12</f>
        <v>6.85241379310345</v>
      </c>
      <c r="C27" s="165" t="n">
        <v>82.2289655172414</v>
      </c>
      <c r="D27" s="166" t="n">
        <v>88231.68</v>
      </c>
      <c r="E27" s="149"/>
      <c r="F27" s="149"/>
      <c r="G27" s="149"/>
      <c r="H27" s="149"/>
      <c r="I27" s="149"/>
      <c r="J27" s="149"/>
      <c r="K27" s="149"/>
      <c r="L27" s="149"/>
      <c r="M27" s="149"/>
    </row>
    <row r="28" customFormat="false" ht="28.35" hidden="false" customHeight="false" outlineLevel="0" collapsed="false">
      <c r="A28" s="175" t="s">
        <v>105</v>
      </c>
      <c r="B28" s="164" t="n">
        <f aca="false">C28/12</f>
        <v>25.2694622553588</v>
      </c>
      <c r="C28" s="165" t="n">
        <v>303.233547064306</v>
      </c>
      <c r="D28" s="166" t="n">
        <v>325369.596</v>
      </c>
      <c r="E28" s="149"/>
      <c r="F28" s="149"/>
      <c r="G28" s="149"/>
      <c r="H28" s="149"/>
      <c r="I28" s="149"/>
      <c r="J28" s="149"/>
      <c r="K28" s="149"/>
      <c r="L28" s="149"/>
      <c r="M28" s="149"/>
    </row>
    <row r="29" customFormat="false" ht="14.9" hidden="false" customHeight="false" outlineLevel="0" collapsed="false">
      <c r="A29" s="177" t="s">
        <v>5</v>
      </c>
      <c r="B29" s="178"/>
      <c r="C29" s="178"/>
      <c r="D29" s="179" t="n">
        <f aca="false">SUM(D21:D22)+SUM(D24:D28)</f>
        <v>2864489.4596</v>
      </c>
      <c r="E29" s="149"/>
      <c r="F29" s="149"/>
      <c r="G29" s="149"/>
      <c r="H29" s="149"/>
      <c r="I29" s="149"/>
      <c r="J29" s="149"/>
      <c r="K29" s="149"/>
      <c r="L29" s="149"/>
      <c r="M29" s="149"/>
    </row>
    <row r="30" customFormat="false" ht="13.8" hidden="false" customHeight="false" outlineLevel="0" collapsed="false">
      <c r="A30" s="149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</row>
    <row r="31" customFormat="false" ht="13.8" hidden="false" customHeight="false" outlineLevel="0" collapsed="false">
      <c r="A31" s="149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</row>
    <row r="32" customFormat="false" ht="13.8" hidden="false" customHeight="false" outlineLevel="0" collapsed="false">
      <c r="A32" s="149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</row>
    <row r="33" customFormat="false" ht="13.8" hidden="false" customHeight="false" outlineLevel="0" collapsed="false">
      <c r="A33" s="149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</row>
    <row r="34" customFormat="false" ht="13.8" hidden="false" customHeight="false" outlineLevel="0" collapsed="false">
      <c r="A34" s="149"/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</row>
    <row r="35" customFormat="false" ht="13.8" hidden="false" customHeight="false" outlineLevel="0" collapsed="false">
      <c r="A35" s="149"/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</row>
    <row r="36" customFormat="false" ht="13.8" hidden="false" customHeight="false" outlineLevel="0" collapsed="false">
      <c r="A36" s="149"/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</row>
    <row r="37" customFormat="false" ht="13.8" hidden="false" customHeight="false" outlineLevel="0" collapsed="false">
      <c r="A37" s="149"/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</row>
    <row r="38" customFormat="false" ht="13.8" hidden="false" customHeight="false" outlineLevel="0" collapsed="false">
      <c r="A38" s="149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</row>
    <row r="39" customFormat="false" ht="13.8" hidden="false" customHeight="false" outlineLevel="0" collapsed="false">
      <c r="A39" s="149"/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</row>
    <row r="40" customFormat="false" ht="13.8" hidden="false" customHeight="false" outlineLevel="0" collapsed="false">
      <c r="A40" s="149"/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</row>
    <row r="41" customFormat="false" ht="13.8" hidden="false" customHeight="false" outlineLevel="0" collapsed="false">
      <c r="A41" s="149"/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</row>
    <row r="42" customFormat="false" ht="13.8" hidden="false" customHeight="false" outlineLevel="0" collapsed="false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</row>
  </sheetData>
  <mergeCells count="6">
    <mergeCell ref="A4:A5"/>
    <mergeCell ref="B11:M11"/>
    <mergeCell ref="B12:M12"/>
    <mergeCell ref="B13:M13"/>
    <mergeCell ref="B15:M15"/>
    <mergeCell ref="B16:M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43"/>
    <col collapsed="false" customWidth="true" hidden="false" outlineLevel="0" max="3" min="3" style="0" width="18.66"/>
    <col collapsed="false" customWidth="true" hidden="false" outlineLevel="0" max="4" min="4" style="0" width="16.44"/>
    <col collapsed="false" customWidth="true" hidden="false" outlineLevel="0" max="5" min="5" style="0" width="12"/>
    <col collapsed="false" customWidth="true" hidden="false" outlineLevel="0" max="7" min="7" style="0" width="12.56"/>
    <col collapsed="false" customWidth="true" hidden="false" outlineLevel="0" max="8" min="8" style="0" width="11.44"/>
    <col collapsed="false" customWidth="true" hidden="false" outlineLevel="0" max="13" min="9" style="0" width="9.33"/>
    <col collapsed="false" customWidth="true" hidden="false" outlineLevel="0" max="14" min="14" style="0" width="10.33"/>
    <col collapsed="false" customWidth="true" hidden="false" outlineLevel="0" max="18" min="15" style="0" width="9.33"/>
    <col collapsed="false" customWidth="true" hidden="false" outlineLevel="0" max="19" min="19" style="0" width="10.33"/>
    <col collapsed="false" customWidth="true" hidden="false" outlineLevel="0" max="22" min="22" style="0" width="10.33"/>
  </cols>
  <sheetData>
    <row r="1" customFormat="false" ht="13.8" hidden="false" customHeight="false" outlineLevel="0" collapsed="false">
      <c r="A1" s="149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</row>
    <row r="2" customFormat="false" ht="28.35" hidden="false" customHeight="true" outlineLevel="0" collapsed="false">
      <c r="A2" s="149"/>
      <c r="B2" s="150" t="s">
        <v>99</v>
      </c>
      <c r="C2" s="178" t="s">
        <v>94</v>
      </c>
      <c r="D2" s="180" t="s">
        <v>95</v>
      </c>
      <c r="E2" s="150" t="s">
        <v>106</v>
      </c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</row>
    <row r="3" customFormat="false" ht="13.8" hidden="false" customHeight="false" outlineLevel="0" collapsed="false">
      <c r="A3" s="149"/>
      <c r="B3" s="150"/>
      <c r="C3" s="168" t="n">
        <f aca="false">D3/12</f>
        <v>37.0833333333333</v>
      </c>
      <c r="D3" s="169" t="n">
        <v>445</v>
      </c>
      <c r="E3" s="170" t="n">
        <v>477485</v>
      </c>
      <c r="F3" s="181"/>
      <c r="G3" s="181"/>
      <c r="H3" s="181"/>
      <c r="I3" s="181"/>
      <c r="J3" s="181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</row>
    <row r="4" customFormat="false" ht="13.8" hidden="false" customHeight="false" outlineLevel="0" collapsed="false">
      <c r="A4" s="149"/>
      <c r="B4" s="182"/>
      <c r="C4" s="182"/>
      <c r="D4" s="183"/>
      <c r="E4" s="183"/>
      <c r="F4" s="181"/>
      <c r="G4" s="181"/>
      <c r="H4" s="181"/>
      <c r="I4" s="181"/>
      <c r="J4" s="181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</row>
    <row r="5" customFormat="false" ht="13.8" hidden="false" customHeight="false" outlineLevel="0" collapsed="false">
      <c r="A5" s="149"/>
      <c r="B5" s="155" t="s">
        <v>82</v>
      </c>
      <c r="C5" s="149"/>
      <c r="D5" s="149"/>
      <c r="E5" s="181"/>
      <c r="F5" s="181"/>
      <c r="G5" s="181"/>
      <c r="H5" s="181"/>
      <c r="I5" s="181"/>
      <c r="J5" s="181"/>
      <c r="K5" s="181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</row>
    <row r="6" customFormat="false" ht="13.8" hidden="false" customHeight="false" outlineLevel="0" collapsed="false">
      <c r="A6" s="149"/>
      <c r="B6" s="184" t="s">
        <v>107</v>
      </c>
      <c r="C6" s="149" t="n">
        <v>1073</v>
      </c>
      <c r="D6" s="149"/>
      <c r="E6" s="181"/>
      <c r="F6" s="181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</row>
    <row r="7" customFormat="false" ht="13.8" hidden="false" customHeight="false" outlineLevel="0" collapsed="false">
      <c r="A7" s="149"/>
      <c r="B7" s="184" t="s">
        <v>108</v>
      </c>
      <c r="C7" s="181" t="n">
        <v>0.4</v>
      </c>
      <c r="D7" s="149"/>
      <c r="E7" s="181"/>
      <c r="F7" s="181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</row>
    <row r="8" customFormat="false" ht="13.8" hidden="false" customHeight="false" outlineLevel="0" collapsed="false">
      <c r="A8" s="149"/>
      <c r="B8" s="185" t="s">
        <v>109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49"/>
      <c r="R8" s="149"/>
      <c r="S8" s="149"/>
      <c r="T8" s="149"/>
      <c r="U8" s="149"/>
      <c r="V8" s="149"/>
    </row>
    <row r="9" customFormat="false" ht="13.8" hidden="false" customHeight="false" outlineLevel="0" collapsed="false">
      <c r="A9" s="149"/>
      <c r="B9" s="185" t="s">
        <v>110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49"/>
      <c r="R9" s="149"/>
      <c r="S9" s="149"/>
      <c r="T9" s="149"/>
      <c r="U9" s="149"/>
      <c r="V9" s="149"/>
      <c r="W9" s="149"/>
      <c r="X9" s="149"/>
    </row>
    <row r="10" customFormat="false" ht="15.75" hidden="false" customHeight="true" outlineLevel="0" collapsed="false">
      <c r="A10" s="149"/>
      <c r="B10" s="185" t="s">
        <v>111</v>
      </c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49"/>
      <c r="R10" s="149"/>
      <c r="S10" s="149"/>
      <c r="T10" s="149"/>
      <c r="U10" s="149"/>
      <c r="V10" s="149"/>
    </row>
    <row r="11" customFormat="false" ht="33.75" hidden="false" customHeight="true" outlineLevel="0" collapsed="false">
      <c r="A11" s="149"/>
      <c r="B11" s="157" t="s">
        <v>112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49"/>
      <c r="R11" s="149"/>
      <c r="S11" s="149"/>
      <c r="T11" s="149"/>
      <c r="U11" s="149"/>
      <c r="V11" s="149"/>
    </row>
    <row r="12" customFormat="false" ht="27.75" hidden="false" customHeight="true" outlineLevel="0" collapsed="false">
      <c r="A12" s="149"/>
      <c r="B12" s="157" t="s">
        <v>113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49"/>
      <c r="R12" s="149"/>
      <c r="S12" s="149"/>
      <c r="T12" s="149"/>
      <c r="U12" s="149"/>
      <c r="V12" s="149"/>
    </row>
    <row r="13" customFormat="false" ht="28.5" hidden="false" customHeight="true" outlineLevel="0" collapsed="false">
      <c r="A13" s="149"/>
      <c r="B13" s="157" t="s">
        <v>114</v>
      </c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49"/>
      <c r="R13" s="149"/>
      <c r="S13" s="149"/>
      <c r="T13" s="149"/>
      <c r="U13" s="149"/>
      <c r="V13" s="149"/>
    </row>
    <row r="14" customFormat="false" ht="14.25" hidden="false" customHeight="true" outlineLevel="0" collapsed="false">
      <c r="A14" s="149"/>
      <c r="B14" s="157" t="s">
        <v>115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49"/>
      <c r="R14" s="149"/>
      <c r="S14" s="149"/>
      <c r="T14" s="149"/>
      <c r="U14" s="149"/>
      <c r="V14" s="149"/>
    </row>
    <row r="15" customFormat="false" ht="27" hidden="false" customHeight="true" outlineLevel="0" collapsed="false">
      <c r="A15" s="149"/>
      <c r="B15" s="157" t="s">
        <v>116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49"/>
      <c r="R15" s="149"/>
      <c r="S15" s="149"/>
      <c r="T15" s="149"/>
      <c r="U15" s="149"/>
      <c r="V15" s="149"/>
    </row>
    <row r="16" customFormat="false" ht="13.8" hidden="false" customHeight="false" outlineLevel="0" collapsed="false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</row>
    <row r="17" customFormat="false" ht="13.8" hidden="false" customHeight="false" outlineLevel="0" collapsed="false">
      <c r="A17" s="149"/>
      <c r="B17" s="186" t="s">
        <v>117</v>
      </c>
      <c r="C17" s="187"/>
      <c r="D17" s="187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</row>
    <row r="18" customFormat="false" ht="13.8" hidden="false" customHeight="false" outlineLevel="0" collapsed="false">
      <c r="A18" s="149"/>
      <c r="B18" s="188" t="s">
        <v>118</v>
      </c>
      <c r="C18" s="189" t="s">
        <v>119</v>
      </c>
      <c r="D18" s="190" t="s">
        <v>120</v>
      </c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</row>
    <row r="19" customFormat="false" ht="13.8" hidden="false" customHeight="false" outlineLevel="0" collapsed="false">
      <c r="A19" s="149"/>
      <c r="B19" s="191" t="s">
        <v>121</v>
      </c>
      <c r="C19" s="192" t="n">
        <v>1474</v>
      </c>
      <c r="D19" s="193" t="n">
        <v>1322718</v>
      </c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</row>
    <row r="20" customFormat="false" ht="13.8" hidden="false" customHeight="false" outlineLevel="0" collapsed="false">
      <c r="A20" s="149"/>
      <c r="B20" s="194" t="s">
        <v>122</v>
      </c>
      <c r="C20" s="195" t="n">
        <v>624</v>
      </c>
      <c r="D20" s="196" t="n">
        <v>814442</v>
      </c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</row>
    <row r="21" customFormat="false" ht="13.8" hidden="false" customHeight="false" outlineLevel="0" collapsed="false">
      <c r="A21" s="149"/>
      <c r="B21" s="197" t="s">
        <v>123</v>
      </c>
      <c r="C21" s="198" t="n">
        <f aca="false">1073-C20</f>
        <v>449</v>
      </c>
      <c r="D21" s="199" t="n">
        <f aca="false">1261426-D20</f>
        <v>446984</v>
      </c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</row>
    <row r="22" customFormat="false" ht="13.8" hidden="false" customHeight="false" outlineLevel="0" collapsed="false">
      <c r="A22" s="149"/>
      <c r="B22" s="200" t="s">
        <v>5</v>
      </c>
      <c r="C22" s="201" t="n">
        <f aca="false">SUM(C19:C21)</f>
        <v>2547</v>
      </c>
      <c r="D22" s="202" t="n">
        <f aca="false">SUM(D19:D21)</f>
        <v>2584144</v>
      </c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</row>
    <row r="23" customFormat="false" ht="13.8" hidden="false" customHeight="false" outlineLevel="0" collapsed="false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X23" s="149"/>
    </row>
    <row r="24" customFormat="false" ht="13.8" hidden="false" customHeight="false" outlineLevel="0" collapsed="false">
      <c r="A24" s="149"/>
      <c r="B24" s="158" t="s">
        <v>124</v>
      </c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X24" s="149"/>
    </row>
    <row r="25" customFormat="false" ht="15.75" hidden="false" customHeight="true" outlineLevel="0" collapsed="false">
      <c r="A25" s="149"/>
      <c r="B25" s="150" t="s">
        <v>125</v>
      </c>
      <c r="C25" s="150" t="s">
        <v>126</v>
      </c>
      <c r="D25" s="203" t="s">
        <v>127</v>
      </c>
      <c r="E25" s="203"/>
      <c r="F25" s="203"/>
      <c r="G25" s="203"/>
      <c r="H25" s="203"/>
      <c r="I25" s="203"/>
      <c r="J25" s="203"/>
      <c r="K25" s="203"/>
      <c r="L25" s="203"/>
      <c r="M25" s="203"/>
      <c r="N25" s="150" t="s">
        <v>128</v>
      </c>
      <c r="O25" s="149"/>
      <c r="P25" s="149"/>
      <c r="Q25" s="149"/>
      <c r="R25" s="149"/>
      <c r="S25" s="149"/>
      <c r="T25" s="149"/>
      <c r="U25" s="149"/>
      <c r="V25" s="149"/>
      <c r="X25" s="149"/>
    </row>
    <row r="26" customFormat="false" ht="13.8" hidden="false" customHeight="false" outlineLevel="0" collapsed="false">
      <c r="A26" s="149"/>
      <c r="B26" s="150"/>
      <c r="C26" s="150"/>
      <c r="D26" s="204" t="s">
        <v>129</v>
      </c>
      <c r="E26" s="204" t="s">
        <v>130</v>
      </c>
      <c r="F26" s="204" t="s">
        <v>131</v>
      </c>
      <c r="G26" s="204" t="s">
        <v>132</v>
      </c>
      <c r="H26" s="204" t="s">
        <v>133</v>
      </c>
      <c r="I26" s="204" t="s">
        <v>134</v>
      </c>
      <c r="J26" s="204" t="s">
        <v>135</v>
      </c>
      <c r="K26" s="204" t="s">
        <v>136</v>
      </c>
      <c r="L26" s="204" t="s">
        <v>137</v>
      </c>
      <c r="M26" s="205" t="s">
        <v>138</v>
      </c>
      <c r="N26" s="150"/>
      <c r="O26" s="181"/>
      <c r="P26" s="149"/>
      <c r="Q26" s="149"/>
      <c r="R26" s="149"/>
      <c r="S26" s="149"/>
      <c r="T26" s="149"/>
      <c r="U26" s="149"/>
      <c r="V26" s="149"/>
      <c r="X26" s="149"/>
    </row>
    <row r="27" customFormat="false" ht="13.8" hidden="false" customHeight="false" outlineLevel="0" collapsed="false">
      <c r="A27" s="149"/>
      <c r="B27" s="206" t="s">
        <v>139</v>
      </c>
      <c r="C27" s="207" t="n">
        <v>814442</v>
      </c>
      <c r="D27" s="208" t="n">
        <f aca="false">$D$20*$C$7</f>
        <v>325776.8</v>
      </c>
      <c r="E27" s="209" t="n">
        <f aca="false">$D$20*$C$7</f>
        <v>325776.8</v>
      </c>
      <c r="F27" s="210" t="n">
        <f aca="false">$D$20*$C$7</f>
        <v>325776.8</v>
      </c>
      <c r="G27" s="208" t="n">
        <f aca="false">$D$20*$C$7</f>
        <v>325776.8</v>
      </c>
      <c r="H27" s="209" t="n">
        <f aca="false">$D$20*$C$7</f>
        <v>325776.8</v>
      </c>
      <c r="I27" s="209" t="n">
        <f aca="false">$D$20*$C$7</f>
        <v>325776.8</v>
      </c>
      <c r="J27" s="209" t="n">
        <f aca="false">$D$20*$C$7</f>
        <v>325776.8</v>
      </c>
      <c r="K27" s="209" t="n">
        <f aca="false">$D$20*$C$7</f>
        <v>325776.8</v>
      </c>
      <c r="L27" s="210" t="n">
        <f aca="false">$D$20*$C$7</f>
        <v>325776.8</v>
      </c>
      <c r="M27" s="211" t="n">
        <f aca="false">$D$20*$C$7</f>
        <v>325776.8</v>
      </c>
      <c r="N27" s="212" t="n">
        <f aca="false">SUM(D27:M27)</f>
        <v>3257768</v>
      </c>
      <c r="O27" s="149"/>
      <c r="P27" s="149"/>
      <c r="Q27" s="149"/>
      <c r="R27" s="149"/>
      <c r="S27" s="149"/>
      <c r="T27" s="149"/>
      <c r="U27" s="149"/>
      <c r="V27" s="149"/>
      <c r="X27" s="149"/>
    </row>
    <row r="28" customFormat="false" ht="13.8" hidden="false" customHeight="false" outlineLevel="0" collapsed="false">
      <c r="A28" s="149"/>
      <c r="B28" s="213" t="s">
        <v>140</v>
      </c>
      <c r="C28" s="214" t="n">
        <f aca="false">D21/2</f>
        <v>223492</v>
      </c>
      <c r="D28" s="215" t="n">
        <f aca="false">$C$28*$C$7</f>
        <v>89396.8</v>
      </c>
      <c r="E28" s="216" t="n">
        <f aca="false">$C$28*$C$7</f>
        <v>89396.8</v>
      </c>
      <c r="F28" s="217" t="n">
        <f aca="false">$C$28*$C$7</f>
        <v>89396.8</v>
      </c>
      <c r="G28" s="218" t="n">
        <f aca="false">$C$28*$C$7</f>
        <v>89396.8</v>
      </c>
      <c r="H28" s="216" t="n">
        <f aca="false">$C$28*$C$7</f>
        <v>89396.8</v>
      </c>
      <c r="I28" s="216" t="n">
        <f aca="false">$C$28*$C$7</f>
        <v>89396.8</v>
      </c>
      <c r="J28" s="216" t="n">
        <f aca="false">$C$28*$C$7</f>
        <v>89396.8</v>
      </c>
      <c r="K28" s="216" t="n">
        <f aca="false">$C$28*$C$7</f>
        <v>89396.8</v>
      </c>
      <c r="L28" s="217" t="n">
        <f aca="false">$C$28*$C$7</f>
        <v>89396.8</v>
      </c>
      <c r="M28" s="219" t="n">
        <f aca="false">$C$28*$C$7</f>
        <v>89396.8</v>
      </c>
      <c r="N28" s="220" t="n">
        <f aca="false">SUM(D28:M28)</f>
        <v>893968</v>
      </c>
      <c r="O28" s="149"/>
      <c r="P28" s="149"/>
      <c r="Q28" s="149"/>
      <c r="R28" s="149"/>
      <c r="S28" s="149"/>
      <c r="T28" s="149"/>
      <c r="U28" s="149"/>
      <c r="V28" s="149"/>
      <c r="X28" s="149"/>
    </row>
    <row r="29" customFormat="false" ht="13.8" hidden="false" customHeight="false" outlineLevel="0" collapsed="false">
      <c r="A29" s="149"/>
      <c r="B29" s="221" t="s">
        <v>141</v>
      </c>
      <c r="C29" s="222" t="n">
        <f aca="false">D21/2</f>
        <v>223492</v>
      </c>
      <c r="D29" s="223" t="n">
        <f aca="false">C29*0</f>
        <v>0</v>
      </c>
      <c r="E29" s="224" t="n">
        <f aca="false">20%*$C$29*$C$7</f>
        <v>17879.36</v>
      </c>
      <c r="F29" s="225" t="n">
        <f aca="false">30%*$C$29*$C$7</f>
        <v>26819.04</v>
      </c>
      <c r="G29" s="223" t="n">
        <f aca="false">50%*$C$29*$C$7</f>
        <v>44698.4</v>
      </c>
      <c r="H29" s="226" t="n">
        <f aca="false">$C$28*$C$7</f>
        <v>89396.8</v>
      </c>
      <c r="I29" s="226" t="n">
        <f aca="false">$C$28*$C$7</f>
        <v>89396.8</v>
      </c>
      <c r="J29" s="226" t="n">
        <f aca="false">$C$28*$C$7</f>
        <v>89396.8</v>
      </c>
      <c r="K29" s="226" t="n">
        <f aca="false">$C$28*$C$7</f>
        <v>89396.8</v>
      </c>
      <c r="L29" s="227" t="n">
        <f aca="false">$C$28*$C$7</f>
        <v>89396.8</v>
      </c>
      <c r="M29" s="228" t="n">
        <f aca="false">$C$28*$C$7</f>
        <v>89396.8</v>
      </c>
      <c r="N29" s="212" t="n">
        <f aca="false">SUM(D29:M29)</f>
        <v>625777.6</v>
      </c>
      <c r="O29" s="149"/>
      <c r="P29" s="149"/>
      <c r="Q29" s="149"/>
      <c r="R29" s="149"/>
      <c r="S29" s="149"/>
      <c r="T29" s="149"/>
      <c r="U29" s="149"/>
      <c r="V29" s="149"/>
      <c r="X29" s="149"/>
    </row>
    <row r="30" customFormat="false" ht="13.8" hidden="false" customHeight="false" outlineLevel="0" collapsed="false">
      <c r="A30" s="149"/>
      <c r="B30" s="206" t="s">
        <v>142</v>
      </c>
      <c r="C30" s="206" t="n">
        <f aca="false">SUM(C27:C29)</f>
        <v>1261426</v>
      </c>
      <c r="D30" s="229" t="n">
        <f aca="false">SUM(D27:D29)</f>
        <v>415173.6</v>
      </c>
      <c r="E30" s="230" t="n">
        <f aca="false">SUM(E27:E29)</f>
        <v>433052.96</v>
      </c>
      <c r="F30" s="231" t="n">
        <f aca="false">SUM(F27:F29)</f>
        <v>441992.64</v>
      </c>
      <c r="G30" s="229" t="n">
        <f aca="false">SUM(G27:G29)</f>
        <v>459872</v>
      </c>
      <c r="H30" s="230" t="n">
        <f aca="false">SUM(H27:H29)</f>
        <v>504570.4</v>
      </c>
      <c r="I30" s="230" t="n">
        <f aca="false">SUM(I27:I29)</f>
        <v>504570.4</v>
      </c>
      <c r="J30" s="230" t="n">
        <f aca="false">SUM(J27:J29)</f>
        <v>504570.4</v>
      </c>
      <c r="K30" s="230" t="n">
        <f aca="false">SUM(K27:K29)</f>
        <v>504570.4</v>
      </c>
      <c r="L30" s="231" t="n">
        <f aca="false">SUM(L27:L29)</f>
        <v>504570.4</v>
      </c>
      <c r="M30" s="232" t="n">
        <f aca="false">SUM(M27:M29)</f>
        <v>504570.4</v>
      </c>
      <c r="N30" s="233" t="n">
        <f aca="false">SUM(N27:N29)</f>
        <v>4777513.6</v>
      </c>
      <c r="O30" s="149"/>
      <c r="P30" s="149"/>
      <c r="Q30" s="149"/>
      <c r="R30" s="149"/>
      <c r="S30" s="149"/>
      <c r="T30" s="149"/>
      <c r="U30" s="149"/>
      <c r="V30" s="149"/>
    </row>
    <row r="31" customFormat="false" ht="13.8" hidden="false" customHeight="false" outlineLevel="0" collapsed="false">
      <c r="A31" s="149"/>
      <c r="B31" s="234" t="s">
        <v>143</v>
      </c>
      <c r="C31" s="235"/>
      <c r="D31" s="236" t="n">
        <f aca="false">D30/$C$6</f>
        <v>386.927865796831</v>
      </c>
      <c r="E31" s="226" t="n">
        <f aca="false">E30/$C$6</f>
        <v>403.59082945014</v>
      </c>
      <c r="F31" s="227" t="n">
        <f aca="false">F30/$C$6</f>
        <v>411.922311276794</v>
      </c>
      <c r="G31" s="236" t="n">
        <f aca="false">G30/$C$6</f>
        <v>428.585274930103</v>
      </c>
      <c r="H31" s="226" t="n">
        <f aca="false">H30/$C$6</f>
        <v>470.242684063374</v>
      </c>
      <c r="I31" s="226" t="n">
        <f aca="false">I30/$C$6</f>
        <v>470.242684063374</v>
      </c>
      <c r="J31" s="226" t="n">
        <f aca="false">J30/$C$6</f>
        <v>470.242684063374</v>
      </c>
      <c r="K31" s="226" t="n">
        <f aca="false">K30/$C$6</f>
        <v>470.242684063374</v>
      </c>
      <c r="L31" s="227" t="n">
        <f aca="false">L30/$C$6</f>
        <v>470.242684063374</v>
      </c>
      <c r="M31" s="228" t="n">
        <f aca="false">M30/$C$6</f>
        <v>470.242684063374</v>
      </c>
      <c r="N31" s="233" t="n">
        <f aca="false">SUM(D31:M31)</f>
        <v>4452.48238583411</v>
      </c>
      <c r="O31" s="149"/>
      <c r="P31" s="149"/>
      <c r="Q31" s="149"/>
      <c r="R31" s="149"/>
      <c r="S31" s="149"/>
      <c r="T31" s="149"/>
      <c r="U31" s="149"/>
      <c r="V31" s="149"/>
    </row>
    <row r="32" customFormat="false" ht="13.8" hidden="false" customHeight="false" outlineLevel="0" collapsed="false">
      <c r="A32" s="149"/>
      <c r="B32" s="237" t="s">
        <v>144</v>
      </c>
      <c r="C32" s="238"/>
      <c r="D32" s="236" t="n">
        <f aca="false">AVERAGE(D31:M31)</f>
        <v>445.248238583411</v>
      </c>
      <c r="E32" s="226" t="n">
        <f aca="false">AVERAGE(D31:M31)</f>
        <v>445.248238583411</v>
      </c>
      <c r="F32" s="227" t="n">
        <f aca="false">AVERAGE(D31:M31)</f>
        <v>445.248238583411</v>
      </c>
      <c r="G32" s="236" t="n">
        <f aca="false">AVERAGE(D31:M31)</f>
        <v>445.248238583411</v>
      </c>
      <c r="H32" s="226" t="n">
        <f aca="false">AVERAGE(D31:M31)</f>
        <v>445.248238583411</v>
      </c>
      <c r="I32" s="226" t="n">
        <f aca="false">AVERAGE(D31:M31)</f>
        <v>445.248238583411</v>
      </c>
      <c r="J32" s="226" t="n">
        <f aca="false">AVERAGE(D31:M31)</f>
        <v>445.248238583411</v>
      </c>
      <c r="K32" s="226" t="n">
        <f aca="false">AVERAGE(D31:M31)</f>
        <v>445.248238583411</v>
      </c>
      <c r="L32" s="227" t="n">
        <f aca="false">AVERAGE(D31:M31)</f>
        <v>445.248238583411</v>
      </c>
      <c r="M32" s="236" t="n">
        <f aca="false">AVERAGE(D31:M31)</f>
        <v>445.248238583411</v>
      </c>
      <c r="N32" s="233" t="n">
        <f aca="false">SUM(D32:M32)</f>
        <v>4452.48238583411</v>
      </c>
      <c r="O32" s="149"/>
      <c r="P32" s="149"/>
      <c r="Q32" s="149"/>
      <c r="R32" s="149"/>
      <c r="S32" s="149"/>
      <c r="T32" s="149"/>
      <c r="U32" s="149"/>
      <c r="V32" s="149"/>
    </row>
    <row r="33" customFormat="false" ht="13.8" hidden="false" customHeight="false" outlineLevel="0" collapsed="false">
      <c r="A33" s="149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</row>
    <row r="34" customFormat="false" ht="13.8" hidden="false" customHeight="false" outlineLevel="0" collapsed="false">
      <c r="A34" s="149"/>
      <c r="B34" s="149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</row>
  </sheetData>
  <mergeCells count="13">
    <mergeCell ref="B2:B3"/>
    <mergeCell ref="B8:P8"/>
    <mergeCell ref="B9:P9"/>
    <mergeCell ref="B10:P10"/>
    <mergeCell ref="B11:P11"/>
    <mergeCell ref="B12:P12"/>
    <mergeCell ref="B13:P13"/>
    <mergeCell ref="B14:P14"/>
    <mergeCell ref="B15:P15"/>
    <mergeCell ref="B25:B26"/>
    <mergeCell ref="C25:C26"/>
    <mergeCell ref="D25:M25"/>
    <mergeCell ref="N25:N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4B183"/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24.33"/>
    <col collapsed="false" customWidth="true" hidden="false" outlineLevel="0" max="2" min="2" style="0" width="28.89"/>
    <col collapsed="false" customWidth="true" hidden="false" outlineLevel="0" max="3" min="3" style="0" width="19.66"/>
    <col collapsed="false" customWidth="true" hidden="false" outlineLevel="0" max="4" min="4" style="0" width="22.33"/>
    <col collapsed="false" customWidth="true" hidden="false" outlineLevel="0" max="5" min="5" style="0" width="23.88"/>
    <col collapsed="false" customWidth="true" hidden="false" outlineLevel="0" max="6" min="6" style="0" width="15"/>
  </cols>
  <sheetData>
    <row r="1" customFormat="false" ht="13.8" hidden="false" customHeight="false" outlineLevel="0" collapsed="false">
      <c r="A1" s="149"/>
      <c r="B1" s="149"/>
      <c r="C1" s="156"/>
      <c r="D1" s="156"/>
      <c r="E1" s="156"/>
      <c r="F1" s="149"/>
      <c r="G1" s="149"/>
      <c r="H1" s="149"/>
      <c r="I1" s="149"/>
      <c r="J1" s="149"/>
      <c r="K1" s="149"/>
      <c r="L1" s="149"/>
      <c r="M1" s="149"/>
    </row>
    <row r="2" customFormat="false" ht="13.8" hidden="false" customHeight="false" outlineLevel="0" collapsed="false">
      <c r="A2" s="149" t="s">
        <v>78</v>
      </c>
      <c r="B2" s="149"/>
      <c r="C2" s="156"/>
      <c r="D2" s="156"/>
      <c r="E2" s="156"/>
      <c r="F2" s="149"/>
      <c r="G2" s="149"/>
      <c r="H2" s="149"/>
      <c r="I2" s="149"/>
      <c r="J2" s="149"/>
      <c r="K2" s="149"/>
      <c r="L2" s="149"/>
      <c r="M2" s="149"/>
    </row>
    <row r="3" customFormat="false" ht="53.25" hidden="false" customHeight="true" outlineLevel="0" collapsed="false">
      <c r="A3" s="150" t="s">
        <v>25</v>
      </c>
      <c r="B3" s="150" t="s">
        <v>79</v>
      </c>
      <c r="C3" s="150" t="s">
        <v>145</v>
      </c>
      <c r="D3" s="150" t="s">
        <v>5</v>
      </c>
      <c r="E3" s="149"/>
      <c r="F3" s="149"/>
      <c r="G3" s="149"/>
      <c r="H3" s="149"/>
      <c r="I3" s="149"/>
      <c r="J3" s="149"/>
      <c r="K3" s="149"/>
      <c r="L3" s="149"/>
      <c r="M3" s="149"/>
    </row>
    <row r="4" customFormat="false" ht="13.8" hidden="false" customHeight="false" outlineLevel="0" collapsed="false">
      <c r="A4" s="150"/>
      <c r="B4" s="152" t="n">
        <v>94745.9</v>
      </c>
      <c r="C4" s="153" t="n">
        <f aca="false">73855+460886+1549269.84</f>
        <v>2084010.84</v>
      </c>
      <c r="D4" s="239" t="n">
        <v>2178756.468</v>
      </c>
      <c r="E4" s="149"/>
      <c r="F4" s="149"/>
      <c r="G4" s="149"/>
      <c r="H4" s="149"/>
      <c r="I4" s="149"/>
      <c r="J4" s="149"/>
      <c r="K4" s="149"/>
      <c r="L4" s="149"/>
      <c r="M4" s="149"/>
    </row>
    <row r="5" customFormat="false" ht="13.8" hidden="false" customHeight="false" outlineLevel="0" collapsed="false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</row>
    <row r="6" customFormat="false" ht="13.8" hidden="false" customHeight="false" outlineLevel="0" collapsed="false">
      <c r="A6" s="155" t="s">
        <v>82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</row>
    <row r="7" customFormat="false" ht="13.8" hidden="false" customHeight="false" outlineLevel="0" collapsed="false">
      <c r="A7" s="155"/>
      <c r="B7" s="149" t="s">
        <v>83</v>
      </c>
      <c r="C7" s="156" t="n">
        <v>1073</v>
      </c>
      <c r="D7" s="149"/>
      <c r="E7" s="149"/>
      <c r="F7" s="149"/>
      <c r="G7" s="149"/>
      <c r="H7" s="149"/>
      <c r="I7" s="149"/>
      <c r="J7" s="149"/>
      <c r="K7" s="149"/>
      <c r="L7" s="149"/>
      <c r="M7" s="149"/>
    </row>
    <row r="8" customFormat="false" ht="13.8" hidden="false" customHeight="false" outlineLevel="0" collapsed="false">
      <c r="A8" s="155"/>
      <c r="B8" s="149" t="s">
        <v>84</v>
      </c>
      <c r="C8" s="156"/>
      <c r="D8" s="149"/>
      <c r="E8" s="149"/>
      <c r="F8" s="149"/>
      <c r="G8" s="149"/>
      <c r="H8" s="149"/>
      <c r="I8" s="149"/>
      <c r="J8" s="149"/>
      <c r="K8" s="149"/>
      <c r="L8" s="149"/>
      <c r="M8" s="149"/>
    </row>
    <row r="9" customFormat="false" ht="33" hidden="false" customHeight="true" outlineLevel="0" collapsed="false">
      <c r="A9" s="155"/>
      <c r="B9" s="157" t="s">
        <v>146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</row>
    <row r="10" customFormat="false" ht="48" hidden="false" customHeight="true" outlineLevel="0" collapsed="false">
      <c r="A10" s="155"/>
      <c r="B10" s="157" t="s">
        <v>147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</row>
    <row r="11" customFormat="false" ht="30.75" hidden="false" customHeight="true" outlineLevel="0" collapsed="false">
      <c r="A11" s="155"/>
      <c r="B11" s="157" t="s">
        <v>148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</row>
    <row r="12" customFormat="false" ht="13.8" hidden="false" customHeight="false" outlineLevel="0" collapsed="false">
      <c r="A12" s="155"/>
      <c r="B12" s="149"/>
      <c r="C12" s="149"/>
      <c r="D12" s="149"/>
      <c r="F12" s="149"/>
      <c r="G12" s="149"/>
      <c r="H12" s="149"/>
      <c r="I12" s="149"/>
      <c r="J12" s="149"/>
      <c r="K12" s="149"/>
      <c r="L12" s="149"/>
      <c r="M12" s="149"/>
    </row>
    <row r="13" customFormat="false" ht="13.8" hidden="false" customHeight="false" outlineLevel="0" collapsed="false">
      <c r="A13" s="149" t="s">
        <v>149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</row>
    <row r="14" customFormat="false" ht="14.9" hidden="false" customHeight="false" outlineLevel="0" collapsed="false">
      <c r="A14" s="149"/>
      <c r="B14" s="150" t="s">
        <v>150</v>
      </c>
      <c r="C14" s="150" t="s">
        <v>151</v>
      </c>
      <c r="D14" s="150" t="s">
        <v>95</v>
      </c>
      <c r="E14" s="150" t="s">
        <v>96</v>
      </c>
      <c r="F14" s="149"/>
      <c r="G14" s="149"/>
      <c r="H14" s="149"/>
      <c r="I14" s="149"/>
      <c r="J14" s="149"/>
      <c r="K14" s="149"/>
      <c r="L14" s="149"/>
      <c r="M14" s="149"/>
    </row>
    <row r="15" customFormat="false" ht="14.9" hidden="false" customHeight="false" outlineLevel="0" collapsed="false">
      <c r="A15" s="149"/>
      <c r="B15" s="159" t="s">
        <v>97</v>
      </c>
      <c r="C15" s="160" t="n">
        <f aca="false">SUM(C16)</f>
        <v>7.35833333333333</v>
      </c>
      <c r="D15" s="240" t="n">
        <f aca="false">SUM(D16)</f>
        <v>88.3</v>
      </c>
      <c r="E15" s="240" t="n">
        <f aca="false">SUM(E16)</f>
        <v>94745.9</v>
      </c>
      <c r="F15" s="149"/>
      <c r="G15" s="149"/>
      <c r="H15" s="149"/>
      <c r="I15" s="149"/>
      <c r="J15" s="149"/>
      <c r="K15" s="149"/>
      <c r="L15" s="149"/>
      <c r="M15" s="149"/>
    </row>
    <row r="16" customFormat="false" ht="14.9" hidden="false" customHeight="false" outlineLevel="0" collapsed="false">
      <c r="A16" s="149"/>
      <c r="B16" s="163" t="s">
        <v>152</v>
      </c>
      <c r="C16" s="241" t="n">
        <v>7.35833333333333</v>
      </c>
      <c r="D16" s="242" t="n">
        <v>88.3</v>
      </c>
      <c r="E16" s="243" t="n">
        <v>94745.9</v>
      </c>
      <c r="F16" s="149"/>
      <c r="G16" s="149"/>
      <c r="H16" s="149"/>
      <c r="I16" s="149"/>
      <c r="J16" s="149"/>
      <c r="K16" s="149"/>
      <c r="L16" s="149"/>
      <c r="M16" s="149"/>
    </row>
    <row r="17" customFormat="false" ht="28.35" hidden="false" customHeight="false" outlineLevel="0" collapsed="false">
      <c r="A17" s="149"/>
      <c r="B17" s="171" t="s">
        <v>100</v>
      </c>
      <c r="C17" s="172" t="n">
        <f aca="false">SUM(C18:C20)</f>
        <v>161.852327430879</v>
      </c>
      <c r="D17" s="173" t="n">
        <f aca="false">SUM(D18:D20)</f>
        <v>1942.22792917055</v>
      </c>
      <c r="E17" s="173" t="n">
        <f aca="false">SUM(E18:E20)</f>
        <v>2084010.568</v>
      </c>
      <c r="F17" s="174"/>
      <c r="G17" s="149"/>
      <c r="H17" s="149"/>
      <c r="I17" s="149"/>
      <c r="J17" s="149"/>
      <c r="K17" s="149"/>
      <c r="L17" s="149"/>
      <c r="M17" s="149"/>
    </row>
    <row r="18" customFormat="false" ht="28.35" hidden="false" customHeight="false" outlineLevel="0" collapsed="false">
      <c r="A18" s="149"/>
      <c r="B18" s="175" t="s">
        <v>153</v>
      </c>
      <c r="C18" s="244" t="n">
        <v>5.7358807082945</v>
      </c>
      <c r="D18" s="245" t="n">
        <v>68.830568499534</v>
      </c>
      <c r="E18" s="166" t="n">
        <v>73855.2</v>
      </c>
      <c r="F18" s="149"/>
      <c r="G18" s="149"/>
      <c r="H18" s="149"/>
      <c r="I18" s="149"/>
      <c r="J18" s="149"/>
      <c r="K18" s="149"/>
      <c r="L18" s="149"/>
      <c r="M18" s="149"/>
    </row>
    <row r="19" customFormat="false" ht="14.9" hidden="false" customHeight="false" outlineLevel="0" collapsed="false">
      <c r="A19" s="149"/>
      <c r="B19" s="175" t="s">
        <v>154</v>
      </c>
      <c r="C19" s="244" t="n">
        <v>120.322292637465</v>
      </c>
      <c r="D19" s="245" t="n">
        <v>1443.86751164958</v>
      </c>
      <c r="E19" s="166" t="n">
        <v>1549269.84</v>
      </c>
      <c r="F19" s="176"/>
      <c r="G19" s="149"/>
      <c r="H19" s="149"/>
      <c r="I19" s="149"/>
      <c r="J19" s="149"/>
      <c r="K19" s="149"/>
      <c r="L19" s="149"/>
      <c r="M19" s="149"/>
    </row>
    <row r="20" customFormat="false" ht="14.9" hidden="false" customHeight="false" outlineLevel="0" collapsed="false">
      <c r="A20" s="149"/>
      <c r="B20" s="175" t="s">
        <v>155</v>
      </c>
      <c r="C20" s="246" t="n">
        <v>35.7941540851196</v>
      </c>
      <c r="D20" s="247" t="n">
        <v>429.529849021435</v>
      </c>
      <c r="E20" s="170" t="n">
        <v>460885.528</v>
      </c>
      <c r="F20" s="149"/>
      <c r="G20" s="149"/>
      <c r="H20" s="149"/>
      <c r="I20" s="149"/>
      <c r="J20" s="149"/>
      <c r="K20" s="149"/>
      <c r="L20" s="149"/>
      <c r="M20" s="149"/>
    </row>
    <row r="21" customFormat="false" ht="14.9" hidden="false" customHeight="false" outlineLevel="0" collapsed="false">
      <c r="A21" s="149"/>
      <c r="B21" s="177" t="s">
        <v>5</v>
      </c>
      <c r="C21" s="178"/>
      <c r="D21" s="178"/>
      <c r="E21" s="179" t="n">
        <f aca="false">SUM(E18:E20)+E15</f>
        <v>2178756.468</v>
      </c>
      <c r="F21" s="149"/>
      <c r="G21" s="149"/>
      <c r="H21" s="149"/>
      <c r="I21" s="149"/>
      <c r="J21" s="149"/>
      <c r="K21" s="149"/>
      <c r="L21" s="149"/>
      <c r="M21" s="149"/>
    </row>
    <row r="22" customFormat="false" ht="13.8" hidden="false" customHeight="false" outlineLevel="0" collapsed="false">
      <c r="A22" s="149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</row>
    <row r="23" customFormat="false" ht="13.8" hidden="false" customHeight="false" outlineLevel="0" collapsed="false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</row>
    <row r="24" customFormat="false" ht="13.8" hidden="false" customHeight="false" outlineLevel="0" collapsed="false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</row>
    <row r="25" customFormat="false" ht="13.8" hidden="false" customHeight="false" outlineLevel="0" collapsed="false">
      <c r="A25" s="149"/>
      <c r="B25" s="149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</row>
    <row r="26" customFormat="false" ht="13.8" hidden="false" customHeight="false" outlineLevel="0" collapsed="false">
      <c r="A26" s="149"/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</row>
    <row r="27" customFormat="false" ht="13.8" hidden="false" customHeight="false" outlineLevel="0" collapsed="false">
      <c r="A27" s="149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</row>
    <row r="28" customFormat="false" ht="13.8" hidden="false" customHeight="false" outlineLevel="0" collapsed="false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</row>
    <row r="29" customFormat="false" ht="13.8" hidden="false" customHeight="false" outlineLevel="0" collapsed="false">
      <c r="F29" s="149"/>
      <c r="G29" s="149"/>
      <c r="H29" s="149"/>
      <c r="I29" s="149"/>
      <c r="J29" s="149"/>
      <c r="K29" s="149"/>
      <c r="L29" s="149"/>
      <c r="M29" s="149"/>
    </row>
  </sheetData>
  <mergeCells count="4">
    <mergeCell ref="A3:A4"/>
    <mergeCell ref="B9:M9"/>
    <mergeCell ref="B10:M10"/>
    <mergeCell ref="B11:M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16.66"/>
    <col collapsed="false" customWidth="true" hidden="false" outlineLevel="0" max="3" min="3" style="0" width="18.11"/>
    <col collapsed="false" customWidth="true" hidden="false" outlineLevel="0" max="4" min="4" style="0" width="16.56"/>
    <col collapsed="false" customWidth="true" hidden="false" outlineLevel="0" max="5" min="5" style="0" width="23.11"/>
    <col collapsed="false" customWidth="true" hidden="false" outlineLevel="0" max="6" min="6" style="0" width="8.88"/>
    <col collapsed="false" customWidth="true" hidden="false" outlineLevel="0" max="7" min="7" style="0" width="15.11"/>
    <col collapsed="false" customWidth="true" hidden="false" outlineLevel="0" max="8" min="8" style="0" width="10.33"/>
    <col collapsed="false" customWidth="true" hidden="false" outlineLevel="0" max="10" min="9" style="0" width="9.33"/>
    <col collapsed="false" customWidth="true" hidden="false" outlineLevel="0" max="11" min="11" style="0" width="12.89"/>
    <col collapsed="false" customWidth="true" hidden="false" outlineLevel="0" max="12" min="12" style="0" width="9.33"/>
    <col collapsed="false" customWidth="true" hidden="false" outlineLevel="0" max="13" min="13" style="0" width="11.33"/>
    <col collapsed="false" customWidth="true" hidden="false" outlineLevel="0" max="14" min="14" style="0" width="12.89"/>
    <col collapsed="false" customWidth="true" hidden="false" outlineLevel="0" max="15" min="15" style="0" width="18.11"/>
    <col collapsed="false" customWidth="true" hidden="false" outlineLevel="0" max="16" min="16" style="0" width="11.33"/>
    <col collapsed="false" customWidth="true" hidden="false" outlineLevel="0" max="17" min="17" style="0" width="9.33"/>
    <col collapsed="false" customWidth="true" hidden="false" outlineLevel="0" max="18" min="18" style="0" width="10.33"/>
    <col collapsed="false" customWidth="true" hidden="false" outlineLevel="0" max="22" min="22" style="0" width="12.11"/>
  </cols>
  <sheetData>
    <row r="1" customFormat="false" ht="13.8" hidden="false" customHeight="false" outlineLevel="0" collapsed="false">
      <c r="A1" s="149"/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</row>
    <row r="2" customFormat="false" ht="28.35" hidden="false" customHeight="false" outlineLevel="0" collapsed="false">
      <c r="A2" s="149"/>
      <c r="B2" s="248" t="s">
        <v>152</v>
      </c>
      <c r="C2" s="150" t="s">
        <v>156</v>
      </c>
      <c r="D2" s="150" t="s">
        <v>95</v>
      </c>
      <c r="E2" s="150" t="s">
        <v>96</v>
      </c>
      <c r="F2" s="149"/>
      <c r="G2" s="149"/>
      <c r="H2" s="149"/>
      <c r="I2" s="149"/>
      <c r="J2" s="2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</row>
    <row r="3" customFormat="false" ht="13.8" hidden="false" customHeight="false" outlineLevel="0" collapsed="false">
      <c r="A3" s="149"/>
      <c r="B3" s="250"/>
      <c r="C3" s="251" t="n">
        <v>7.35833333333333</v>
      </c>
      <c r="D3" s="252" t="n">
        <v>88.3</v>
      </c>
      <c r="E3" s="253" t="n">
        <v>94745.9</v>
      </c>
      <c r="F3" s="149"/>
      <c r="G3" s="174"/>
      <c r="H3" s="174"/>
      <c r="I3" s="149"/>
      <c r="J3" s="2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</row>
    <row r="4" customFormat="false" ht="13.8" hidden="false" customHeight="false" outlineLevel="0" collapsed="false">
      <c r="A4" s="149"/>
      <c r="B4" s="149"/>
      <c r="C4" s="149"/>
      <c r="D4" s="149"/>
      <c r="E4" s="149"/>
      <c r="F4" s="149"/>
      <c r="G4" s="149"/>
      <c r="H4" s="149"/>
      <c r="I4" s="149"/>
      <c r="J4" s="2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</row>
    <row r="5" customFormat="false" ht="13.8" hidden="false" customHeight="false" outlineLevel="0" collapsed="false">
      <c r="A5" s="155" t="s">
        <v>82</v>
      </c>
      <c r="B5" s="149"/>
      <c r="C5" s="149"/>
      <c r="D5" s="149"/>
      <c r="E5" s="149"/>
      <c r="F5" s="149"/>
      <c r="G5" s="149"/>
      <c r="H5" s="149"/>
      <c r="I5" s="149"/>
      <c r="J5" s="2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</row>
    <row r="6" customFormat="false" ht="13.8" hidden="false" customHeight="false" outlineLevel="0" collapsed="false">
      <c r="A6" s="155"/>
      <c r="B6" s="149"/>
      <c r="C6" s="249" t="s">
        <v>83</v>
      </c>
      <c r="D6" s="149" t="n">
        <v>1073</v>
      </c>
      <c r="E6" s="149"/>
      <c r="F6" s="149"/>
      <c r="G6" s="149"/>
      <c r="H6" s="149"/>
      <c r="I6" s="149"/>
      <c r="J6" s="2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</row>
    <row r="7" customFormat="false" ht="13.8" hidden="false" customHeight="false" outlineLevel="0" collapsed="false">
      <c r="A7" s="155"/>
      <c r="B7" s="149"/>
      <c r="C7" s="249" t="s">
        <v>157</v>
      </c>
      <c r="D7" s="149"/>
      <c r="E7" s="149"/>
      <c r="F7" s="149"/>
      <c r="G7" s="149"/>
      <c r="H7" s="149"/>
      <c r="I7" s="149"/>
      <c r="J7" s="2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</row>
    <row r="8" customFormat="false" ht="13.8" hidden="false" customHeight="false" outlineLevel="0" collapsed="false">
      <c r="A8" s="155"/>
      <c r="B8" s="149"/>
      <c r="C8" s="249" t="s">
        <v>158</v>
      </c>
      <c r="D8" s="149"/>
      <c r="E8" s="149"/>
      <c r="F8" s="149"/>
      <c r="G8" s="149"/>
      <c r="H8" s="149"/>
      <c r="I8" s="149"/>
      <c r="J8" s="2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</row>
    <row r="9" customFormat="false" ht="13.8" hidden="false" customHeight="false" outlineLevel="0" collapsed="false">
      <c r="A9" s="155"/>
      <c r="B9" s="149"/>
      <c r="C9" s="249" t="s">
        <v>159</v>
      </c>
      <c r="D9" s="149"/>
      <c r="E9" s="149"/>
      <c r="F9" s="149"/>
      <c r="G9" s="149"/>
      <c r="H9" s="149"/>
      <c r="I9" s="149"/>
      <c r="J9" s="2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</row>
    <row r="10" customFormat="false" ht="13.8" hidden="false" customHeight="false" outlineLevel="0" collapsed="false">
      <c r="A10" s="155"/>
      <c r="B10" s="149"/>
      <c r="C10" s="249" t="s">
        <v>160</v>
      </c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</row>
    <row r="11" customFormat="false" ht="13.8" hidden="false" customHeight="false" outlineLevel="0" collapsed="false">
      <c r="A11" s="155"/>
      <c r="B11" s="149"/>
      <c r="C11" s="249" t="s">
        <v>161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</row>
    <row r="12" customFormat="false" ht="13.8" hidden="false" customHeight="false" outlineLevel="0" collapsed="false">
      <c r="A12" s="155"/>
      <c r="B12" s="149"/>
      <c r="C12" s="249" t="s">
        <v>162</v>
      </c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</row>
    <row r="13" customFormat="false" ht="13.8" hidden="false" customHeight="false" outlineLevel="0" collapsed="false">
      <c r="A13" s="149"/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</row>
    <row r="14" customFormat="false" ht="13.8" hidden="false" customHeight="false" outlineLevel="0" collapsed="false">
      <c r="A14" s="149"/>
      <c r="B14" s="158" t="s">
        <v>163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</row>
    <row r="15" customFormat="false" ht="41.75" hidden="false" customHeight="false" outlineLevel="0" collapsed="false">
      <c r="A15" s="149"/>
      <c r="B15" s="180" t="s">
        <v>119</v>
      </c>
      <c r="C15" s="178" t="s">
        <v>164</v>
      </c>
      <c r="D15" s="178" t="s">
        <v>165</v>
      </c>
      <c r="E15" s="178" t="s">
        <v>166</v>
      </c>
      <c r="F15" s="178" t="s">
        <v>167</v>
      </c>
      <c r="G15" s="203" t="s">
        <v>168</v>
      </c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</row>
    <row r="16" customFormat="false" ht="13.8" hidden="false" customHeight="false" outlineLevel="0" collapsed="false">
      <c r="A16" s="149"/>
      <c r="B16" s="254" t="n">
        <v>140</v>
      </c>
      <c r="C16" s="255" t="n">
        <v>2</v>
      </c>
      <c r="D16" s="256" t="n">
        <v>1000</v>
      </c>
      <c r="E16" s="257" t="n">
        <v>5</v>
      </c>
      <c r="F16" s="256" t="n">
        <f aca="false">D16/E16</f>
        <v>200</v>
      </c>
      <c r="G16" s="258" t="n">
        <f aca="false">F16*10*B16</f>
        <v>280000</v>
      </c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</row>
    <row r="17" customFormat="false" ht="13.8" hidden="false" customHeight="false" outlineLevel="0" collapsed="false">
      <c r="A17" s="149"/>
      <c r="B17" s="254" t="n">
        <v>278</v>
      </c>
      <c r="C17" s="255" t="n">
        <v>3</v>
      </c>
      <c r="D17" s="256" t="n">
        <v>1000</v>
      </c>
      <c r="E17" s="257" t="n">
        <v>5</v>
      </c>
      <c r="F17" s="256" t="n">
        <f aca="false">D17/E17</f>
        <v>200</v>
      </c>
      <c r="G17" s="258" t="n">
        <f aca="false">F17*10*B17</f>
        <v>556000</v>
      </c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</row>
    <row r="18" customFormat="false" ht="13.8" hidden="false" customHeight="false" outlineLevel="0" collapsed="false">
      <c r="A18" s="149"/>
      <c r="B18" s="254" t="n">
        <v>289</v>
      </c>
      <c r="C18" s="255" t="n">
        <v>5</v>
      </c>
      <c r="D18" s="256" t="n">
        <v>1000</v>
      </c>
      <c r="E18" s="257" t="n">
        <v>5</v>
      </c>
      <c r="F18" s="256" t="n">
        <f aca="false">D18/E18</f>
        <v>200</v>
      </c>
      <c r="G18" s="258" t="n">
        <f aca="false">F18*10*B18</f>
        <v>578000</v>
      </c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</row>
    <row r="19" customFormat="false" ht="13.8" hidden="false" customHeight="false" outlineLevel="0" collapsed="false">
      <c r="A19" s="149"/>
      <c r="B19" s="254" t="n">
        <v>217</v>
      </c>
      <c r="C19" s="255" t="n">
        <v>8</v>
      </c>
      <c r="D19" s="256" t="n">
        <v>1000</v>
      </c>
      <c r="E19" s="257" t="n">
        <v>5</v>
      </c>
      <c r="F19" s="256" t="n">
        <f aca="false">D19/E19</f>
        <v>200</v>
      </c>
      <c r="G19" s="258" t="n">
        <f aca="false">F19*10*B19</f>
        <v>434000</v>
      </c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</row>
    <row r="20" customFormat="false" ht="13.8" hidden="false" customHeight="false" outlineLevel="0" collapsed="false">
      <c r="A20" s="149"/>
      <c r="B20" s="254" t="n">
        <v>115</v>
      </c>
      <c r="C20" s="255" t="n">
        <v>10</v>
      </c>
      <c r="D20" s="256" t="n">
        <v>2000</v>
      </c>
      <c r="E20" s="257" t="n">
        <v>5</v>
      </c>
      <c r="F20" s="256" t="n">
        <f aca="false">D20/E20</f>
        <v>400</v>
      </c>
      <c r="G20" s="258" t="n">
        <f aca="false">F20*10*B20</f>
        <v>460000</v>
      </c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</row>
    <row r="21" customFormat="false" ht="13.8" hidden="false" customHeight="false" outlineLevel="0" collapsed="false">
      <c r="A21" s="149"/>
      <c r="B21" s="254" t="n">
        <v>23</v>
      </c>
      <c r="C21" s="255" t="n">
        <v>20</v>
      </c>
      <c r="D21" s="256" t="n">
        <v>2000</v>
      </c>
      <c r="E21" s="257" t="n">
        <v>5</v>
      </c>
      <c r="F21" s="256" t="n">
        <f aca="false">D21/E21</f>
        <v>400</v>
      </c>
      <c r="G21" s="258" t="n">
        <f aca="false">F21*10*B21</f>
        <v>92000</v>
      </c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</row>
    <row r="22" customFormat="false" ht="13.8" hidden="false" customHeight="false" outlineLevel="0" collapsed="false">
      <c r="A22" s="149"/>
      <c r="B22" s="259" t="n">
        <v>11</v>
      </c>
      <c r="C22" s="204" t="n">
        <v>30</v>
      </c>
      <c r="D22" s="260" t="n">
        <v>2000</v>
      </c>
      <c r="E22" s="261" t="n">
        <v>5</v>
      </c>
      <c r="F22" s="260" t="n">
        <f aca="false">D22/E22</f>
        <v>400</v>
      </c>
      <c r="G22" s="262" t="n">
        <f aca="false">F22*10*B22</f>
        <v>44000</v>
      </c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</row>
    <row r="23" customFormat="false" ht="13.8" hidden="false" customHeight="false" outlineLevel="0" collapsed="false">
      <c r="A23" s="149"/>
      <c r="B23" s="263" t="s">
        <v>169</v>
      </c>
      <c r="C23" s="264"/>
      <c r="D23" s="264"/>
      <c r="E23" s="264"/>
      <c r="F23" s="264"/>
      <c r="G23" s="265" t="n">
        <f aca="false">SUM(G16:G22)</f>
        <v>2444000</v>
      </c>
      <c r="H23" s="266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</row>
    <row r="24" customFormat="false" ht="13.8" hidden="false" customHeight="false" outlineLevel="0" collapsed="false">
      <c r="A24" s="149"/>
      <c r="B24" s="156"/>
      <c r="C24" s="156"/>
      <c r="D24" s="156"/>
      <c r="E24" s="156"/>
      <c r="F24" s="156"/>
      <c r="G24" s="267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</row>
    <row r="25" customFormat="false" ht="13.8" hidden="false" customHeight="false" outlineLevel="0" collapsed="false">
      <c r="A25" s="149"/>
      <c r="B25" s="158" t="s">
        <v>170</v>
      </c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</row>
    <row r="26" customFormat="false" ht="15.75" hidden="false" customHeight="true" outlineLevel="0" collapsed="false">
      <c r="A26" s="149"/>
      <c r="B26" s="180" t="s">
        <v>119</v>
      </c>
      <c r="C26" s="150" t="s">
        <v>164</v>
      </c>
      <c r="D26" s="178" t="s">
        <v>171</v>
      </c>
      <c r="E26" s="178"/>
      <c r="F26" s="178"/>
      <c r="G26" s="178"/>
      <c r="H26" s="178"/>
      <c r="I26" s="178"/>
      <c r="J26" s="178"/>
      <c r="K26" s="178"/>
      <c r="L26" s="178"/>
      <c r="M26" s="178"/>
      <c r="N26" s="150" t="s">
        <v>172</v>
      </c>
      <c r="O26" s="149"/>
      <c r="P26" s="149"/>
      <c r="Q26" s="149"/>
      <c r="R26" s="149"/>
      <c r="S26" s="149"/>
      <c r="T26" s="149"/>
      <c r="U26" s="149"/>
    </row>
    <row r="27" customFormat="false" ht="13.8" hidden="false" customHeight="false" outlineLevel="0" collapsed="false">
      <c r="A27" s="149"/>
      <c r="B27" s="180"/>
      <c r="C27" s="150"/>
      <c r="D27" s="268" t="s">
        <v>129</v>
      </c>
      <c r="E27" s="269" t="s">
        <v>130</v>
      </c>
      <c r="F27" s="270" t="s">
        <v>131</v>
      </c>
      <c r="G27" s="268" t="s">
        <v>132</v>
      </c>
      <c r="H27" s="269" t="s">
        <v>133</v>
      </c>
      <c r="I27" s="269" t="s">
        <v>134</v>
      </c>
      <c r="J27" s="268" t="s">
        <v>135</v>
      </c>
      <c r="K27" s="270" t="s">
        <v>136</v>
      </c>
      <c r="L27" s="269" t="s">
        <v>137</v>
      </c>
      <c r="M27" s="271" t="s">
        <v>138</v>
      </c>
      <c r="N27" s="150" t="s">
        <v>173</v>
      </c>
      <c r="O27" s="149"/>
      <c r="P27" s="149"/>
      <c r="Q27" s="149"/>
      <c r="R27" s="149"/>
      <c r="S27" s="149"/>
      <c r="T27" s="149"/>
      <c r="U27" s="149"/>
    </row>
    <row r="28" customFormat="false" ht="13.8" hidden="false" customHeight="false" outlineLevel="0" collapsed="false">
      <c r="A28" s="149"/>
      <c r="B28" s="254" t="n">
        <v>140</v>
      </c>
      <c r="C28" s="272" t="n">
        <v>2</v>
      </c>
      <c r="D28" s="273" t="n">
        <f aca="false">$F16*$B16</f>
        <v>28000</v>
      </c>
      <c r="E28" s="256" t="n">
        <f aca="false">$F16*$B16</f>
        <v>28000</v>
      </c>
      <c r="F28" s="256" t="n">
        <f aca="false">$F16*$B16</f>
        <v>28000</v>
      </c>
      <c r="G28" s="256" t="n">
        <f aca="false">$F16*$B16</f>
        <v>28000</v>
      </c>
      <c r="H28" s="256" t="n">
        <f aca="false">$F16*$B16</f>
        <v>28000</v>
      </c>
      <c r="I28" s="256" t="n">
        <f aca="false">$F16*$B16</f>
        <v>28000</v>
      </c>
      <c r="J28" s="256" t="n">
        <f aca="false">$F16*$B16</f>
        <v>28000</v>
      </c>
      <c r="K28" s="256" t="n">
        <f aca="false">$F16*$B16</f>
        <v>28000</v>
      </c>
      <c r="L28" s="256" t="n">
        <f aca="false">$F16*$B16</f>
        <v>28000</v>
      </c>
      <c r="M28" s="258" t="n">
        <f aca="false">$F16*$B16</f>
        <v>28000</v>
      </c>
      <c r="N28" s="258" t="n">
        <f aca="false">SUM(D28:M28)</f>
        <v>280000</v>
      </c>
      <c r="O28" s="149"/>
      <c r="P28" s="149"/>
      <c r="Q28" s="149"/>
      <c r="R28" s="149"/>
      <c r="S28" s="149"/>
      <c r="T28" s="149"/>
      <c r="U28" s="149"/>
    </row>
    <row r="29" customFormat="false" ht="13.8" hidden="false" customHeight="false" outlineLevel="0" collapsed="false">
      <c r="A29" s="149"/>
      <c r="B29" s="254" t="n">
        <v>278</v>
      </c>
      <c r="C29" s="274" t="n">
        <v>3</v>
      </c>
      <c r="D29" s="273" t="n">
        <f aca="false">$F17*$B17</f>
        <v>55600</v>
      </c>
      <c r="E29" s="256" t="n">
        <f aca="false">$F17*$B17</f>
        <v>55600</v>
      </c>
      <c r="F29" s="256" t="n">
        <f aca="false">$F17*$B17</f>
        <v>55600</v>
      </c>
      <c r="G29" s="256" t="n">
        <f aca="false">$F17*$B17</f>
        <v>55600</v>
      </c>
      <c r="H29" s="256" t="n">
        <f aca="false">$F17*$B17</f>
        <v>55600</v>
      </c>
      <c r="I29" s="256" t="n">
        <f aca="false">$F17*$B17</f>
        <v>55600</v>
      </c>
      <c r="J29" s="256" t="n">
        <f aca="false">$F17*$B17</f>
        <v>55600</v>
      </c>
      <c r="K29" s="256" t="n">
        <f aca="false">$F17*$B17</f>
        <v>55600</v>
      </c>
      <c r="L29" s="256" t="n">
        <f aca="false">$F17*$B17</f>
        <v>55600</v>
      </c>
      <c r="M29" s="258" t="n">
        <f aca="false">$F17*$B17</f>
        <v>55600</v>
      </c>
      <c r="N29" s="258" t="n">
        <f aca="false">SUM(D29:M29)</f>
        <v>556000</v>
      </c>
      <c r="O29" s="149"/>
      <c r="P29" s="149"/>
      <c r="Q29" s="149"/>
      <c r="R29" s="149"/>
      <c r="S29" s="149"/>
      <c r="T29" s="149"/>
      <c r="U29" s="149"/>
    </row>
    <row r="30" customFormat="false" ht="13.8" hidden="false" customHeight="false" outlineLevel="0" collapsed="false">
      <c r="A30" s="149"/>
      <c r="B30" s="254" t="n">
        <v>289</v>
      </c>
      <c r="C30" s="274" t="n">
        <v>5</v>
      </c>
      <c r="D30" s="273" t="n">
        <f aca="false">$F18*$B18</f>
        <v>57800</v>
      </c>
      <c r="E30" s="256" t="n">
        <f aca="false">$F18*$B18</f>
        <v>57800</v>
      </c>
      <c r="F30" s="256" t="n">
        <f aca="false">$F18*$B18</f>
        <v>57800</v>
      </c>
      <c r="G30" s="256" t="n">
        <f aca="false">$F18*$B18</f>
        <v>57800</v>
      </c>
      <c r="H30" s="256" t="n">
        <f aca="false">$F18*$B18</f>
        <v>57800</v>
      </c>
      <c r="I30" s="256" t="n">
        <f aca="false">$F18*$B18</f>
        <v>57800</v>
      </c>
      <c r="J30" s="256" t="n">
        <f aca="false">$F18*$B18</f>
        <v>57800</v>
      </c>
      <c r="K30" s="256" t="n">
        <f aca="false">$F18*$B18</f>
        <v>57800</v>
      </c>
      <c r="L30" s="256" t="n">
        <f aca="false">$F18*$B18</f>
        <v>57800</v>
      </c>
      <c r="M30" s="258" t="n">
        <f aca="false">$F18*$B18</f>
        <v>57800</v>
      </c>
      <c r="N30" s="258" t="n">
        <f aca="false">SUM(D30:M30)</f>
        <v>578000</v>
      </c>
      <c r="O30" s="149"/>
      <c r="P30" s="149"/>
      <c r="Q30" s="149"/>
      <c r="R30" s="149"/>
      <c r="S30" s="149"/>
      <c r="T30" s="149"/>
      <c r="U30" s="149"/>
    </row>
    <row r="31" customFormat="false" ht="13.8" hidden="false" customHeight="false" outlineLevel="0" collapsed="false">
      <c r="A31" s="149"/>
      <c r="B31" s="254" t="n">
        <v>217</v>
      </c>
      <c r="C31" s="274" t="n">
        <v>8</v>
      </c>
      <c r="D31" s="273" t="n">
        <f aca="false">$F19*$B19</f>
        <v>43400</v>
      </c>
      <c r="E31" s="256" t="n">
        <f aca="false">$F19*$B19</f>
        <v>43400</v>
      </c>
      <c r="F31" s="256" t="n">
        <f aca="false">$F19*$B19</f>
        <v>43400</v>
      </c>
      <c r="G31" s="256" t="n">
        <f aca="false">$F19*$B19</f>
        <v>43400</v>
      </c>
      <c r="H31" s="256" t="n">
        <f aca="false">$F19*$B19</f>
        <v>43400</v>
      </c>
      <c r="I31" s="256" t="n">
        <f aca="false">$F19*$B19</f>
        <v>43400</v>
      </c>
      <c r="J31" s="256" t="n">
        <f aca="false">$F19*$B19</f>
        <v>43400</v>
      </c>
      <c r="K31" s="256" t="n">
        <f aca="false">$F19*$B19</f>
        <v>43400</v>
      </c>
      <c r="L31" s="256" t="n">
        <f aca="false">$F19*$B19</f>
        <v>43400</v>
      </c>
      <c r="M31" s="258" t="n">
        <f aca="false">$F19*$B19</f>
        <v>43400</v>
      </c>
      <c r="N31" s="258" t="n">
        <f aca="false">SUM(D31:M31)</f>
        <v>434000</v>
      </c>
      <c r="O31" s="149"/>
      <c r="P31" s="149"/>
      <c r="Q31" s="149"/>
      <c r="R31" s="149"/>
      <c r="S31" s="149"/>
      <c r="T31" s="149"/>
      <c r="U31" s="149"/>
    </row>
    <row r="32" customFormat="false" ht="13.8" hidden="false" customHeight="false" outlineLevel="0" collapsed="false">
      <c r="A32" s="149"/>
      <c r="B32" s="254" t="n">
        <v>115</v>
      </c>
      <c r="C32" s="274" t="n">
        <v>10</v>
      </c>
      <c r="D32" s="273" t="n">
        <f aca="false">$F20*$B20</f>
        <v>46000</v>
      </c>
      <c r="E32" s="256" t="n">
        <f aca="false">$F20*$B20</f>
        <v>46000</v>
      </c>
      <c r="F32" s="256" t="n">
        <f aca="false">$F20*$B20</f>
        <v>46000</v>
      </c>
      <c r="G32" s="256" t="n">
        <f aca="false">$F20*$B20</f>
        <v>46000</v>
      </c>
      <c r="H32" s="256" t="n">
        <f aca="false">$F20*$B20</f>
        <v>46000</v>
      </c>
      <c r="I32" s="256" t="n">
        <f aca="false">$F20*$B20</f>
        <v>46000</v>
      </c>
      <c r="J32" s="256" t="n">
        <f aca="false">$F20*$B20</f>
        <v>46000</v>
      </c>
      <c r="K32" s="256" t="n">
        <f aca="false">$F20*$B20</f>
        <v>46000</v>
      </c>
      <c r="L32" s="256" t="n">
        <f aca="false">$F20*$B20</f>
        <v>46000</v>
      </c>
      <c r="M32" s="258" t="n">
        <f aca="false">$F20*$B20</f>
        <v>46000</v>
      </c>
      <c r="N32" s="258" t="n">
        <f aca="false">SUM(D32:M32)</f>
        <v>460000</v>
      </c>
      <c r="O32" s="149"/>
      <c r="P32" s="149"/>
      <c r="Q32" s="149"/>
      <c r="R32" s="149"/>
      <c r="S32" s="149"/>
      <c r="T32" s="149"/>
      <c r="U32" s="149"/>
    </row>
    <row r="33" customFormat="false" ht="13.8" hidden="false" customHeight="false" outlineLevel="0" collapsed="false">
      <c r="A33" s="149"/>
      <c r="B33" s="254" t="n">
        <v>23</v>
      </c>
      <c r="C33" s="274" t="n">
        <v>20</v>
      </c>
      <c r="D33" s="273" t="n">
        <f aca="false">$F21*$B21</f>
        <v>9200</v>
      </c>
      <c r="E33" s="256" t="n">
        <f aca="false">$F21*$B21</f>
        <v>9200</v>
      </c>
      <c r="F33" s="256" t="n">
        <f aca="false">$F21*$B21</f>
        <v>9200</v>
      </c>
      <c r="G33" s="256" t="n">
        <f aca="false">$F21*$B21</f>
        <v>9200</v>
      </c>
      <c r="H33" s="256" t="n">
        <f aca="false">$F21*$B21</f>
        <v>9200</v>
      </c>
      <c r="I33" s="256" t="n">
        <f aca="false">$F21*$B21</f>
        <v>9200</v>
      </c>
      <c r="J33" s="256" t="n">
        <f aca="false">$F21*$B21</f>
        <v>9200</v>
      </c>
      <c r="K33" s="256" t="n">
        <f aca="false">$F21*$B21</f>
        <v>9200</v>
      </c>
      <c r="L33" s="256" t="n">
        <f aca="false">$F21*$B21</f>
        <v>9200</v>
      </c>
      <c r="M33" s="258" t="n">
        <f aca="false">$F21*$B21</f>
        <v>9200</v>
      </c>
      <c r="N33" s="258" t="n">
        <f aca="false">SUM(D33:M33)</f>
        <v>92000</v>
      </c>
      <c r="O33" s="149"/>
      <c r="P33" s="149"/>
      <c r="Q33" s="149"/>
      <c r="R33" s="149"/>
      <c r="S33" s="149"/>
      <c r="T33" s="149"/>
      <c r="U33" s="149"/>
    </row>
    <row r="34" customFormat="false" ht="13.8" hidden="false" customHeight="false" outlineLevel="0" collapsed="false">
      <c r="A34" s="149"/>
      <c r="B34" s="259" t="n">
        <v>11</v>
      </c>
      <c r="C34" s="275" t="n">
        <v>30</v>
      </c>
      <c r="D34" s="276" t="n">
        <f aca="false">$F22*$B22</f>
        <v>4400</v>
      </c>
      <c r="E34" s="260" t="n">
        <f aca="false">$F22*$B22</f>
        <v>4400</v>
      </c>
      <c r="F34" s="260" t="n">
        <f aca="false">$F22*$B22</f>
        <v>4400</v>
      </c>
      <c r="G34" s="260" t="n">
        <f aca="false">$F22*$B22</f>
        <v>4400</v>
      </c>
      <c r="H34" s="260" t="n">
        <f aca="false">$F22*$B22</f>
        <v>4400</v>
      </c>
      <c r="I34" s="260" t="n">
        <f aca="false">$F22*$B22</f>
        <v>4400</v>
      </c>
      <c r="J34" s="260" t="n">
        <f aca="false">$F22*$B22</f>
        <v>4400</v>
      </c>
      <c r="K34" s="260" t="n">
        <f aca="false">$F22*$B22</f>
        <v>4400</v>
      </c>
      <c r="L34" s="260" t="n">
        <f aca="false">$F22*$B22</f>
        <v>4400</v>
      </c>
      <c r="M34" s="262" t="n">
        <f aca="false">$F22*$B22</f>
        <v>4400</v>
      </c>
      <c r="N34" s="262" t="n">
        <f aca="false">SUM(D34:M34)</f>
        <v>44000</v>
      </c>
      <c r="O34" s="149"/>
      <c r="P34" s="149"/>
      <c r="Q34" s="149"/>
      <c r="R34" s="149"/>
      <c r="S34" s="149"/>
      <c r="T34" s="149"/>
      <c r="U34" s="149"/>
    </row>
    <row r="35" customFormat="false" ht="13.8" hidden="false" customHeight="false" outlineLevel="0" collapsed="false">
      <c r="A35" s="149"/>
      <c r="B35" s="277" t="s">
        <v>169</v>
      </c>
      <c r="C35" s="277"/>
      <c r="D35" s="278" t="n">
        <f aca="false">SUM(D28:D34)</f>
        <v>244400</v>
      </c>
      <c r="E35" s="278" t="n">
        <f aca="false">SUM(E28:E34)</f>
        <v>244400</v>
      </c>
      <c r="F35" s="278" t="n">
        <f aca="false">SUM(F28:F34)</f>
        <v>244400</v>
      </c>
      <c r="G35" s="278" t="n">
        <f aca="false">SUM(G28:G34)</f>
        <v>244400</v>
      </c>
      <c r="H35" s="278" t="n">
        <f aca="false">SUM(H28:H34)</f>
        <v>244400</v>
      </c>
      <c r="I35" s="278" t="n">
        <f aca="false">SUM(I28:I34)</f>
        <v>244400</v>
      </c>
      <c r="J35" s="278" t="n">
        <f aca="false">SUM(J28:J34)</f>
        <v>244400</v>
      </c>
      <c r="K35" s="278" t="n">
        <f aca="false">SUM(K28:K34)</f>
        <v>244400</v>
      </c>
      <c r="L35" s="278" t="n">
        <f aca="false">SUM(L28:L34)</f>
        <v>244400</v>
      </c>
      <c r="M35" s="278" t="n">
        <f aca="false">SUM(M28:M34)</f>
        <v>244400</v>
      </c>
      <c r="N35" s="279" t="n">
        <f aca="false">SUM(D35:M35)</f>
        <v>2444000</v>
      </c>
      <c r="O35" s="266"/>
      <c r="P35" s="149"/>
      <c r="Q35" s="149"/>
      <c r="R35" s="149"/>
      <c r="S35" s="149"/>
      <c r="T35" s="149"/>
      <c r="U35" s="149"/>
    </row>
    <row r="36" customFormat="false" ht="15.75" hidden="false" customHeight="true" outlineLevel="0" collapsed="false">
      <c r="A36" s="149"/>
      <c r="B36" s="263" t="s">
        <v>174</v>
      </c>
      <c r="C36" s="264"/>
      <c r="D36" s="278" t="n">
        <f aca="false">D35/1073</f>
        <v>227.772600186393</v>
      </c>
      <c r="E36" s="278" t="n">
        <f aca="false">E35/1073</f>
        <v>227.772600186393</v>
      </c>
      <c r="F36" s="278" t="n">
        <f aca="false">F35/1073</f>
        <v>227.772600186393</v>
      </c>
      <c r="G36" s="278" t="n">
        <f aca="false">G35/1073</f>
        <v>227.772600186393</v>
      </c>
      <c r="H36" s="278" t="n">
        <f aca="false">H35/1073</f>
        <v>227.772600186393</v>
      </c>
      <c r="I36" s="278" t="n">
        <f aca="false">I35/1073</f>
        <v>227.772600186393</v>
      </c>
      <c r="J36" s="278" t="n">
        <f aca="false">J35/1073</f>
        <v>227.772600186393</v>
      </c>
      <c r="K36" s="278" t="n">
        <f aca="false">K35/1073</f>
        <v>227.772600186393</v>
      </c>
      <c r="L36" s="278" t="n">
        <f aca="false">L35/1073</f>
        <v>227.772600186393</v>
      </c>
      <c r="M36" s="278" t="n">
        <f aca="false">M35/1073</f>
        <v>227.772600186393</v>
      </c>
      <c r="N36" s="235"/>
      <c r="O36" s="149"/>
      <c r="P36" s="149"/>
      <c r="Q36" s="149"/>
      <c r="R36" s="149"/>
      <c r="S36" s="149"/>
      <c r="T36" s="149"/>
      <c r="U36" s="149"/>
    </row>
    <row r="37" customFormat="false" ht="15.75" hidden="false" customHeight="true" outlineLevel="0" collapsed="false">
      <c r="A37" s="149"/>
      <c r="B37" s="149"/>
      <c r="C37" s="149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149"/>
      <c r="O37" s="149"/>
      <c r="P37" s="149"/>
      <c r="Q37" s="149"/>
      <c r="R37" s="149"/>
      <c r="S37" s="149"/>
      <c r="T37" s="149"/>
      <c r="U37" s="149"/>
    </row>
    <row r="38" customFormat="false" ht="15.75" hidden="false" customHeight="true" outlineLevel="0" collapsed="false">
      <c r="A38" s="149"/>
      <c r="B38" s="281" t="s">
        <v>175</v>
      </c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0"/>
      <c r="N38" s="149"/>
      <c r="O38" s="149"/>
      <c r="P38" s="149"/>
      <c r="Q38" s="149"/>
      <c r="R38" s="149"/>
      <c r="S38" s="149"/>
      <c r="T38" s="149"/>
      <c r="U38" s="149"/>
    </row>
    <row r="39" customFormat="false" ht="15.75" hidden="false" customHeight="true" outlineLevel="0" collapsed="false">
      <c r="A39" s="149"/>
      <c r="B39" s="150" t="s">
        <v>176</v>
      </c>
      <c r="C39" s="150" t="s">
        <v>127</v>
      </c>
      <c r="D39" s="150"/>
      <c r="E39" s="150"/>
      <c r="F39" s="150"/>
      <c r="G39" s="150"/>
      <c r="H39" s="150"/>
      <c r="I39" s="150"/>
      <c r="J39" s="150"/>
      <c r="K39" s="150"/>
      <c r="L39" s="150"/>
      <c r="M39" s="280"/>
      <c r="N39" s="149"/>
      <c r="O39" s="149"/>
      <c r="P39" s="149"/>
      <c r="Q39" s="149"/>
      <c r="R39" s="149"/>
      <c r="S39" s="149"/>
      <c r="T39" s="149"/>
      <c r="U39" s="149"/>
    </row>
    <row r="40" customFormat="false" ht="13.8" hidden="false" customHeight="false" outlineLevel="0" collapsed="false">
      <c r="A40" s="149"/>
      <c r="B40" s="150"/>
      <c r="C40" s="276" t="s">
        <v>129</v>
      </c>
      <c r="D40" s="261" t="s">
        <v>130</v>
      </c>
      <c r="E40" s="283" t="s">
        <v>131</v>
      </c>
      <c r="F40" s="260" t="s">
        <v>132</v>
      </c>
      <c r="G40" s="261" t="s">
        <v>133</v>
      </c>
      <c r="H40" s="261" t="s">
        <v>134</v>
      </c>
      <c r="I40" s="260" t="s">
        <v>135</v>
      </c>
      <c r="J40" s="283" t="s">
        <v>136</v>
      </c>
      <c r="K40" s="261" t="s">
        <v>137</v>
      </c>
      <c r="L40" s="262" t="s">
        <v>138</v>
      </c>
      <c r="M40" s="149"/>
      <c r="N40" s="149"/>
      <c r="O40" s="149"/>
      <c r="P40" s="149"/>
      <c r="Q40" s="149"/>
      <c r="R40" s="149"/>
      <c r="S40" s="149"/>
      <c r="T40" s="149"/>
      <c r="U40" s="149"/>
    </row>
    <row r="41" customFormat="false" ht="13.8" hidden="false" customHeight="false" outlineLevel="0" collapsed="false">
      <c r="A41" s="149"/>
      <c r="B41" s="272" t="s">
        <v>177</v>
      </c>
      <c r="C41" s="284" t="n">
        <v>200</v>
      </c>
      <c r="D41" s="285" t="n">
        <v>200</v>
      </c>
      <c r="E41" s="286" t="n">
        <v>100</v>
      </c>
      <c r="F41" s="286" t="n">
        <v>100</v>
      </c>
      <c r="G41" s="286" t="n">
        <v>100</v>
      </c>
      <c r="H41" s="286" t="n">
        <v>100</v>
      </c>
      <c r="I41" s="286" t="n">
        <v>100</v>
      </c>
      <c r="J41" s="286" t="n">
        <v>100</v>
      </c>
      <c r="K41" s="286" t="n">
        <v>100</v>
      </c>
      <c r="L41" s="287" t="n">
        <v>100</v>
      </c>
      <c r="M41" s="149"/>
      <c r="N41" s="149"/>
      <c r="O41" s="149"/>
      <c r="P41" s="149"/>
      <c r="Q41" s="149"/>
      <c r="R41" s="149"/>
      <c r="S41" s="149"/>
      <c r="T41" s="149"/>
      <c r="U41" s="149"/>
    </row>
    <row r="42" customFormat="false" ht="28.35" hidden="false" customHeight="false" outlineLevel="0" collapsed="false">
      <c r="A42" s="149"/>
      <c r="B42" s="288" t="s">
        <v>178</v>
      </c>
      <c r="C42" s="289" t="n">
        <v>400</v>
      </c>
      <c r="D42" s="278" t="n">
        <v>400</v>
      </c>
      <c r="E42" s="278" t="n">
        <v>200</v>
      </c>
      <c r="F42" s="278" t="n">
        <v>200</v>
      </c>
      <c r="G42" s="278" t="n">
        <v>200</v>
      </c>
      <c r="H42" s="278" t="n">
        <v>200</v>
      </c>
      <c r="I42" s="278" t="n">
        <v>200</v>
      </c>
      <c r="J42" s="278" t="n">
        <v>200</v>
      </c>
      <c r="K42" s="278" t="n">
        <v>200</v>
      </c>
      <c r="L42" s="265" t="n">
        <v>200</v>
      </c>
      <c r="M42" s="149"/>
      <c r="N42" s="149"/>
      <c r="O42" s="149"/>
      <c r="P42" s="266"/>
      <c r="Q42" s="149"/>
      <c r="R42" s="149"/>
      <c r="S42" s="149"/>
      <c r="T42" s="149"/>
      <c r="U42" s="149"/>
    </row>
    <row r="43" customFormat="false" ht="13.8" hidden="false" customHeight="false" outlineLevel="0" collapsed="false">
      <c r="A43" s="156"/>
      <c r="B43" s="290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149"/>
      <c r="N43" s="149"/>
      <c r="O43" s="149"/>
      <c r="P43" s="149"/>
      <c r="Q43" s="149"/>
      <c r="R43" s="149"/>
      <c r="S43" s="149"/>
      <c r="T43" s="149"/>
      <c r="U43" s="149"/>
    </row>
    <row r="44" customFormat="false" ht="13.8" hidden="false" customHeight="false" outlineLevel="0" collapsed="false">
      <c r="A44" s="156"/>
      <c r="B44" s="290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149"/>
      <c r="N44" s="149"/>
      <c r="O44" s="149"/>
      <c r="P44" s="149"/>
      <c r="Q44" s="149"/>
      <c r="R44" s="149"/>
      <c r="S44" s="149"/>
      <c r="T44" s="149"/>
      <c r="U44" s="149"/>
    </row>
    <row r="45" customFormat="false" ht="13.8" hidden="false" customHeight="false" outlineLevel="0" collapsed="false">
      <c r="A45" s="156"/>
      <c r="B45" s="291" t="s">
        <v>179</v>
      </c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149"/>
      <c r="N45" s="149"/>
      <c r="O45" s="149"/>
      <c r="P45" s="149"/>
      <c r="Q45" s="149"/>
      <c r="R45" s="149"/>
      <c r="S45" s="149"/>
      <c r="T45" s="149"/>
      <c r="U45" s="149"/>
    </row>
    <row r="46" customFormat="false" ht="14.9" hidden="false" customHeight="true" outlineLevel="0" collapsed="false">
      <c r="A46" s="149"/>
      <c r="B46" s="180" t="s">
        <v>119</v>
      </c>
      <c r="C46" s="150" t="s">
        <v>164</v>
      </c>
      <c r="D46" s="178" t="s">
        <v>171</v>
      </c>
      <c r="E46" s="178"/>
      <c r="F46" s="178"/>
      <c r="G46" s="178"/>
      <c r="H46" s="178"/>
      <c r="I46" s="178"/>
      <c r="J46" s="178"/>
      <c r="K46" s="178"/>
      <c r="L46" s="178"/>
      <c r="M46" s="178"/>
      <c r="N46" s="150" t="s">
        <v>172</v>
      </c>
      <c r="O46" s="149"/>
      <c r="P46" s="149"/>
      <c r="Q46" s="149"/>
      <c r="R46" s="149"/>
      <c r="S46" s="149"/>
      <c r="T46" s="149"/>
      <c r="U46" s="149"/>
    </row>
    <row r="47" customFormat="false" ht="13.8" hidden="false" customHeight="false" outlineLevel="0" collapsed="false">
      <c r="A47" s="149"/>
      <c r="B47" s="180"/>
      <c r="C47" s="150"/>
      <c r="D47" s="286" t="s">
        <v>129</v>
      </c>
      <c r="E47" s="292" t="s">
        <v>130</v>
      </c>
      <c r="F47" s="293" t="s">
        <v>131</v>
      </c>
      <c r="G47" s="286" t="s">
        <v>132</v>
      </c>
      <c r="H47" s="292" t="s">
        <v>133</v>
      </c>
      <c r="I47" s="292" t="s">
        <v>134</v>
      </c>
      <c r="J47" s="286" t="s">
        <v>135</v>
      </c>
      <c r="K47" s="293" t="s">
        <v>136</v>
      </c>
      <c r="L47" s="292" t="s">
        <v>137</v>
      </c>
      <c r="M47" s="287" t="s">
        <v>138</v>
      </c>
      <c r="N47" s="150" t="s">
        <v>173</v>
      </c>
      <c r="O47" s="149"/>
      <c r="P47" s="149"/>
      <c r="Q47" s="149"/>
      <c r="R47" s="149"/>
      <c r="S47" s="149"/>
      <c r="T47" s="149"/>
      <c r="U47" s="149"/>
    </row>
    <row r="48" customFormat="false" ht="13.8" hidden="false" customHeight="false" outlineLevel="0" collapsed="false">
      <c r="A48" s="149"/>
      <c r="B48" s="254" t="n">
        <v>140</v>
      </c>
      <c r="C48" s="294" t="n">
        <v>2</v>
      </c>
      <c r="D48" s="284" t="n">
        <f aca="false">C$41*$B48</f>
        <v>28000</v>
      </c>
      <c r="E48" s="285" t="n">
        <f aca="false">D$41*$B48</f>
        <v>28000</v>
      </c>
      <c r="F48" s="285" t="n">
        <f aca="false">E$41*$B48</f>
        <v>14000</v>
      </c>
      <c r="G48" s="285" t="n">
        <f aca="false">F$41*$B48</f>
        <v>14000</v>
      </c>
      <c r="H48" s="285" t="n">
        <f aca="false">G$41*$B48</f>
        <v>14000</v>
      </c>
      <c r="I48" s="285" t="n">
        <f aca="false">H$41*$B48</f>
        <v>14000</v>
      </c>
      <c r="J48" s="285" t="n">
        <f aca="false">I$41*$B48</f>
        <v>14000</v>
      </c>
      <c r="K48" s="285" t="n">
        <f aca="false">J$41*$B48</f>
        <v>14000</v>
      </c>
      <c r="L48" s="285" t="n">
        <f aca="false">K$41*$B48</f>
        <v>14000</v>
      </c>
      <c r="M48" s="295" t="n">
        <f aca="false">L$41*$B48</f>
        <v>14000</v>
      </c>
      <c r="N48" s="295" t="n">
        <f aca="false">SUM(D48:M48)</f>
        <v>168000</v>
      </c>
      <c r="O48" s="149"/>
      <c r="P48" s="149"/>
      <c r="Q48" s="149"/>
      <c r="R48" s="149"/>
      <c r="S48" s="149"/>
      <c r="T48" s="149"/>
      <c r="U48" s="149"/>
    </row>
    <row r="49" customFormat="false" ht="13.8" hidden="false" customHeight="false" outlineLevel="0" collapsed="false">
      <c r="A49" s="149"/>
      <c r="B49" s="254" t="n">
        <v>278</v>
      </c>
      <c r="C49" s="254" t="n">
        <v>3</v>
      </c>
      <c r="D49" s="273" t="n">
        <f aca="false">C$41*$B49</f>
        <v>55600</v>
      </c>
      <c r="E49" s="256" t="n">
        <f aca="false">D$41*$B49</f>
        <v>55600</v>
      </c>
      <c r="F49" s="256" t="n">
        <f aca="false">E$41*$B49</f>
        <v>27800</v>
      </c>
      <c r="G49" s="256" t="n">
        <f aca="false">F$41*$B49</f>
        <v>27800</v>
      </c>
      <c r="H49" s="256" t="n">
        <f aca="false">G$41*$B49</f>
        <v>27800</v>
      </c>
      <c r="I49" s="256" t="n">
        <f aca="false">H$41*$B49</f>
        <v>27800</v>
      </c>
      <c r="J49" s="256" t="n">
        <f aca="false">I$41*$B49</f>
        <v>27800</v>
      </c>
      <c r="K49" s="256" t="n">
        <f aca="false">J$41*$B49</f>
        <v>27800</v>
      </c>
      <c r="L49" s="256" t="n">
        <f aca="false">K$41*$B49</f>
        <v>27800</v>
      </c>
      <c r="M49" s="258" t="n">
        <f aca="false">L$41*$B49</f>
        <v>27800</v>
      </c>
      <c r="N49" s="295" t="n">
        <f aca="false">SUM(D49:M49)</f>
        <v>333600</v>
      </c>
      <c r="O49" s="149"/>
      <c r="P49" s="149"/>
      <c r="Q49" s="149"/>
      <c r="R49" s="149"/>
      <c r="S49" s="149"/>
      <c r="T49" s="149"/>
      <c r="U49" s="149"/>
    </row>
    <row r="50" customFormat="false" ht="13.8" hidden="false" customHeight="false" outlineLevel="0" collapsed="false">
      <c r="A50" s="149"/>
      <c r="B50" s="254" t="n">
        <v>289</v>
      </c>
      <c r="C50" s="254" t="n">
        <v>5</v>
      </c>
      <c r="D50" s="273" t="n">
        <f aca="false">C$41*$B50</f>
        <v>57800</v>
      </c>
      <c r="E50" s="256" t="n">
        <f aca="false">D$41*$B50</f>
        <v>57800</v>
      </c>
      <c r="F50" s="256" t="n">
        <f aca="false">E$41*$B50</f>
        <v>28900</v>
      </c>
      <c r="G50" s="256" t="n">
        <f aca="false">F$41*$B50</f>
        <v>28900</v>
      </c>
      <c r="H50" s="256" t="n">
        <f aca="false">G$41*$B50</f>
        <v>28900</v>
      </c>
      <c r="I50" s="256" t="n">
        <f aca="false">H$41*$B50</f>
        <v>28900</v>
      </c>
      <c r="J50" s="256" t="n">
        <f aca="false">I$41*$B50</f>
        <v>28900</v>
      </c>
      <c r="K50" s="256" t="n">
        <f aca="false">J$41*$B50</f>
        <v>28900</v>
      </c>
      <c r="L50" s="256" t="n">
        <f aca="false">K$41*$B50</f>
        <v>28900</v>
      </c>
      <c r="M50" s="258" t="n">
        <f aca="false">L$41*$B50</f>
        <v>28900</v>
      </c>
      <c r="N50" s="295" t="n">
        <f aca="false">SUM(D50:M50)</f>
        <v>346800</v>
      </c>
      <c r="O50" s="149"/>
      <c r="P50" s="149"/>
      <c r="Q50" s="149"/>
      <c r="R50" s="149"/>
      <c r="S50" s="149"/>
      <c r="T50" s="149"/>
      <c r="U50" s="149"/>
    </row>
    <row r="51" customFormat="false" ht="13.8" hidden="false" customHeight="false" outlineLevel="0" collapsed="false">
      <c r="A51" s="149"/>
      <c r="B51" s="254" t="n">
        <v>217</v>
      </c>
      <c r="C51" s="254" t="n">
        <v>8</v>
      </c>
      <c r="D51" s="273" t="n">
        <f aca="false">C$41*$B51</f>
        <v>43400</v>
      </c>
      <c r="E51" s="256" t="n">
        <f aca="false">D$41*$B51</f>
        <v>43400</v>
      </c>
      <c r="F51" s="256" t="n">
        <f aca="false">E$41*$B51</f>
        <v>21700</v>
      </c>
      <c r="G51" s="256" t="n">
        <f aca="false">F$41*$B51</f>
        <v>21700</v>
      </c>
      <c r="H51" s="256" t="n">
        <f aca="false">G$41*$B51</f>
        <v>21700</v>
      </c>
      <c r="I51" s="256" t="n">
        <f aca="false">H$41*$B51</f>
        <v>21700</v>
      </c>
      <c r="J51" s="256" t="n">
        <f aca="false">I$41*$B51</f>
        <v>21700</v>
      </c>
      <c r="K51" s="256" t="n">
        <f aca="false">J$41*$B51</f>
        <v>21700</v>
      </c>
      <c r="L51" s="256" t="n">
        <f aca="false">K$41*$B51</f>
        <v>21700</v>
      </c>
      <c r="M51" s="258" t="n">
        <f aca="false">L$41*$B51</f>
        <v>21700</v>
      </c>
      <c r="N51" s="295" t="n">
        <f aca="false">SUM(D51:M51)</f>
        <v>260400</v>
      </c>
      <c r="O51" s="149"/>
      <c r="P51" s="149"/>
      <c r="Q51" s="149"/>
      <c r="R51" s="149"/>
      <c r="S51" s="149"/>
      <c r="T51" s="149"/>
      <c r="U51" s="149"/>
    </row>
    <row r="52" customFormat="false" ht="13.8" hidden="false" customHeight="false" outlineLevel="0" collapsed="false">
      <c r="A52" s="149"/>
      <c r="B52" s="254" t="n">
        <v>115</v>
      </c>
      <c r="C52" s="254" t="n">
        <v>10</v>
      </c>
      <c r="D52" s="273" t="n">
        <f aca="false">C$42*$B52</f>
        <v>46000</v>
      </c>
      <c r="E52" s="256" t="n">
        <f aca="false">D$42*$B52</f>
        <v>46000</v>
      </c>
      <c r="F52" s="256" t="n">
        <f aca="false">D$42*$B52</f>
        <v>46000</v>
      </c>
      <c r="G52" s="256" t="n">
        <f aca="false">F$42*$B52</f>
        <v>23000</v>
      </c>
      <c r="H52" s="256" t="n">
        <f aca="false">G$42*$B52</f>
        <v>23000</v>
      </c>
      <c r="I52" s="256" t="n">
        <f aca="false">H$42*$B52</f>
        <v>23000</v>
      </c>
      <c r="J52" s="256" t="n">
        <f aca="false">I$42*$B52</f>
        <v>23000</v>
      </c>
      <c r="K52" s="256" t="n">
        <f aca="false">J$42*$B52</f>
        <v>23000</v>
      </c>
      <c r="L52" s="256" t="n">
        <f aca="false">K$42*$B52</f>
        <v>23000</v>
      </c>
      <c r="M52" s="258" t="n">
        <f aca="false">L$42*$B52</f>
        <v>23000</v>
      </c>
      <c r="N52" s="295" t="n">
        <f aca="false">SUM(D52:M52)</f>
        <v>299000</v>
      </c>
      <c r="O52" s="149"/>
      <c r="P52" s="149"/>
      <c r="Q52" s="149"/>
      <c r="R52" s="149"/>
      <c r="S52" s="149"/>
      <c r="T52" s="149"/>
      <c r="U52" s="149"/>
    </row>
    <row r="53" customFormat="false" ht="13.8" hidden="false" customHeight="false" outlineLevel="0" collapsed="false">
      <c r="A53" s="149"/>
      <c r="B53" s="254" t="n">
        <v>23</v>
      </c>
      <c r="C53" s="254" t="n">
        <v>20</v>
      </c>
      <c r="D53" s="273" t="n">
        <f aca="false">C$42*$B53</f>
        <v>9200</v>
      </c>
      <c r="E53" s="256" t="n">
        <f aca="false">D$42*$B53</f>
        <v>9200</v>
      </c>
      <c r="F53" s="256" t="n">
        <f aca="false">D$42*$B53</f>
        <v>9200</v>
      </c>
      <c r="G53" s="256" t="n">
        <f aca="false">F$42*$B53</f>
        <v>4600</v>
      </c>
      <c r="H53" s="256" t="n">
        <f aca="false">G$42*$B53</f>
        <v>4600</v>
      </c>
      <c r="I53" s="256" t="n">
        <f aca="false">H$42*$B53</f>
        <v>4600</v>
      </c>
      <c r="J53" s="256" t="n">
        <f aca="false">I$42*$B53</f>
        <v>4600</v>
      </c>
      <c r="K53" s="256" t="n">
        <f aca="false">J$42*$B53</f>
        <v>4600</v>
      </c>
      <c r="L53" s="256" t="n">
        <f aca="false">K$42*$B53</f>
        <v>4600</v>
      </c>
      <c r="M53" s="258" t="n">
        <f aca="false">L$42*$B53</f>
        <v>4600</v>
      </c>
      <c r="N53" s="295" t="n">
        <f aca="false">SUM(D53:M53)</f>
        <v>59800</v>
      </c>
      <c r="O53" s="149"/>
      <c r="P53" s="149"/>
      <c r="Q53" s="149"/>
      <c r="R53" s="149"/>
      <c r="S53" s="149"/>
      <c r="T53" s="149"/>
      <c r="U53" s="149"/>
    </row>
    <row r="54" customFormat="false" ht="13.8" hidden="false" customHeight="false" outlineLevel="0" collapsed="false">
      <c r="A54" s="149"/>
      <c r="B54" s="254" t="n">
        <v>11</v>
      </c>
      <c r="C54" s="254" t="n">
        <v>30</v>
      </c>
      <c r="D54" s="273" t="n">
        <f aca="false">C$42*$B54</f>
        <v>4400</v>
      </c>
      <c r="E54" s="256" t="n">
        <f aca="false">D$42*$B54</f>
        <v>4400</v>
      </c>
      <c r="F54" s="256" t="n">
        <f aca="false">D$42*$B54</f>
        <v>4400</v>
      </c>
      <c r="G54" s="256" t="n">
        <f aca="false">F$42*$B54</f>
        <v>2200</v>
      </c>
      <c r="H54" s="256" t="n">
        <f aca="false">G$42*$B54</f>
        <v>2200</v>
      </c>
      <c r="I54" s="256" t="n">
        <f aca="false">H$42*$B54</f>
        <v>2200</v>
      </c>
      <c r="J54" s="256" t="n">
        <f aca="false">I$42*$B54</f>
        <v>2200</v>
      </c>
      <c r="K54" s="256" t="n">
        <f aca="false">J$42*$B54</f>
        <v>2200</v>
      </c>
      <c r="L54" s="256" t="n">
        <f aca="false">K$42*$B54</f>
        <v>2200</v>
      </c>
      <c r="M54" s="258" t="n">
        <f aca="false">L$42*$B54</f>
        <v>2200</v>
      </c>
      <c r="N54" s="295" t="n">
        <f aca="false">SUM(D54:M54)</f>
        <v>28600</v>
      </c>
      <c r="O54" s="149"/>
      <c r="P54" s="149"/>
      <c r="Q54" s="149"/>
      <c r="R54" s="149"/>
      <c r="S54" s="149"/>
      <c r="T54" s="149"/>
      <c r="U54" s="149"/>
    </row>
    <row r="55" customFormat="false" ht="13.8" hidden="false" customHeight="false" outlineLevel="0" collapsed="false">
      <c r="A55" s="149"/>
      <c r="B55" s="296" t="s">
        <v>169</v>
      </c>
      <c r="C55" s="296"/>
      <c r="D55" s="278" t="n">
        <f aca="false">SUM(D48:D54)</f>
        <v>244400</v>
      </c>
      <c r="E55" s="278" t="n">
        <f aca="false">SUM(E48:E54)</f>
        <v>244400</v>
      </c>
      <c r="F55" s="278" t="n">
        <f aca="false">SUM(F48:F54)</f>
        <v>152000</v>
      </c>
      <c r="G55" s="278" t="n">
        <f aca="false">SUM(G48:G54)</f>
        <v>122200</v>
      </c>
      <c r="H55" s="278" t="n">
        <f aca="false">SUM(H48:H54)</f>
        <v>122200</v>
      </c>
      <c r="I55" s="278" t="n">
        <f aca="false">SUM(I48:I54)</f>
        <v>122200</v>
      </c>
      <c r="J55" s="278" t="n">
        <f aca="false">SUM(J48:J54)</f>
        <v>122200</v>
      </c>
      <c r="K55" s="278" t="n">
        <f aca="false">SUM(K48:K54)</f>
        <v>122200</v>
      </c>
      <c r="L55" s="278" t="n">
        <f aca="false">SUM(L48:L54)</f>
        <v>122200</v>
      </c>
      <c r="M55" s="278" t="n">
        <f aca="false">SUM(M48:M54)</f>
        <v>122200</v>
      </c>
      <c r="N55" s="279" t="n">
        <f aca="false">SUM(N48:N54)</f>
        <v>1496200</v>
      </c>
      <c r="O55" s="149"/>
      <c r="P55" s="149"/>
      <c r="Q55" s="149"/>
      <c r="R55" s="149"/>
      <c r="S55" s="149"/>
      <c r="T55" s="149"/>
      <c r="U55" s="149"/>
    </row>
    <row r="56" customFormat="false" ht="13.8" hidden="false" customHeight="false" outlineLevel="0" collapsed="false">
      <c r="A56" s="156"/>
      <c r="B56" s="297" t="s">
        <v>180</v>
      </c>
      <c r="C56" s="256"/>
      <c r="D56" s="256" t="n">
        <f aca="false">D55/1073</f>
        <v>227.772600186393</v>
      </c>
      <c r="E56" s="256" t="n">
        <f aca="false">E55/1073</f>
        <v>227.772600186393</v>
      </c>
      <c r="F56" s="256" t="n">
        <f aca="false">F55/1073+1</f>
        <v>142.65890027959</v>
      </c>
      <c r="G56" s="256" t="n">
        <f aca="false">G55/1073</f>
        <v>113.886300093197</v>
      </c>
      <c r="H56" s="256" t="n">
        <f aca="false">H55/1073</f>
        <v>113.886300093197</v>
      </c>
      <c r="I56" s="256" t="n">
        <f aca="false">I55/1073</f>
        <v>113.886300093197</v>
      </c>
      <c r="J56" s="256" t="n">
        <f aca="false">J55/1073</f>
        <v>113.886300093197</v>
      </c>
      <c r="K56" s="256" t="n">
        <f aca="false">K55/1073</f>
        <v>113.886300093197</v>
      </c>
      <c r="L56" s="256" t="n">
        <f aca="false">L55/1073</f>
        <v>113.886300093197</v>
      </c>
      <c r="M56" s="256" t="n">
        <f aca="false">M55/1073</f>
        <v>113.886300093197</v>
      </c>
      <c r="N56" s="149"/>
      <c r="O56" s="149"/>
      <c r="P56" s="149"/>
      <c r="Q56" s="149"/>
      <c r="R56" s="149"/>
      <c r="S56" s="149"/>
      <c r="T56" s="149"/>
      <c r="U56" s="149"/>
    </row>
    <row r="57" customFormat="false" ht="13.8" hidden="false" customHeight="false" outlineLevel="0" collapsed="false">
      <c r="A57" s="156"/>
      <c r="B57" s="149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149"/>
      <c r="N57" s="149"/>
      <c r="O57" s="149"/>
      <c r="P57" s="149"/>
      <c r="Q57" s="149"/>
      <c r="R57" s="149"/>
      <c r="S57" s="149"/>
      <c r="T57" s="149"/>
      <c r="U57" s="149"/>
    </row>
    <row r="58" customFormat="false" ht="28.5" hidden="false" customHeight="true" outlineLevel="0" collapsed="false">
      <c r="A58" s="156"/>
      <c r="B58" s="298" t="s">
        <v>181</v>
      </c>
      <c r="C58" s="298"/>
      <c r="D58" s="298"/>
      <c r="E58" s="298"/>
      <c r="F58" s="256"/>
      <c r="G58" s="256"/>
      <c r="H58" s="256"/>
      <c r="I58" s="256"/>
      <c r="J58" s="256"/>
      <c r="K58" s="256"/>
      <c r="L58" s="256"/>
      <c r="M58" s="149"/>
      <c r="N58" s="149"/>
      <c r="O58" s="149"/>
      <c r="P58" s="149"/>
      <c r="Q58" s="156"/>
      <c r="R58" s="156"/>
      <c r="S58" s="156"/>
      <c r="T58" s="156"/>
      <c r="U58" s="156"/>
    </row>
    <row r="59" customFormat="false" ht="13.8" hidden="false" customHeight="true" outlineLevel="0" collapsed="false">
      <c r="A59" s="156"/>
      <c r="B59" s="150" t="s">
        <v>182</v>
      </c>
      <c r="C59" s="150" t="s">
        <v>183</v>
      </c>
      <c r="D59" s="150" t="s">
        <v>184</v>
      </c>
      <c r="E59" s="150" t="s">
        <v>185</v>
      </c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56"/>
      <c r="R59" s="156"/>
      <c r="S59" s="156"/>
      <c r="T59" s="156"/>
      <c r="U59" s="156"/>
    </row>
    <row r="60" customFormat="false" ht="13.8" hidden="false" customHeight="false" outlineLevel="0" collapsed="false">
      <c r="A60" s="156"/>
      <c r="B60" s="150"/>
      <c r="C60" s="150"/>
      <c r="D60" s="150"/>
      <c r="E60" s="150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257"/>
      <c r="Q60" s="257"/>
      <c r="R60" s="257"/>
      <c r="S60" s="156"/>
      <c r="T60" s="156"/>
      <c r="U60" s="156"/>
    </row>
    <row r="61" customFormat="false" ht="13.8" hidden="false" customHeight="false" outlineLevel="0" collapsed="false">
      <c r="A61" s="149"/>
      <c r="B61" s="150"/>
      <c r="C61" s="299" t="n">
        <f aca="false">D61/10</f>
        <v>88.331780055918</v>
      </c>
      <c r="D61" s="300" t="n">
        <f aca="false">E61/1073</f>
        <v>883.31780055918</v>
      </c>
      <c r="E61" s="301" t="n">
        <f aca="false">N35-N55</f>
        <v>947800</v>
      </c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282"/>
      <c r="Q61" s="302"/>
      <c r="R61" s="303"/>
      <c r="S61" s="156"/>
      <c r="T61" s="156"/>
      <c r="U61" s="156"/>
    </row>
    <row r="62" customFormat="false" ht="13.8" hidden="false" customHeight="false" outlineLevel="0" collapsed="false">
      <c r="A62" s="257"/>
      <c r="B62" s="257"/>
      <c r="C62" s="257"/>
      <c r="D62" s="256"/>
      <c r="E62" s="257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156"/>
      <c r="T62" s="156"/>
      <c r="U62" s="156"/>
    </row>
    <row r="63" customFormat="false" ht="13.8" hidden="false" customHeight="false" outlineLevel="0" collapsed="false">
      <c r="A63" s="257"/>
      <c r="B63" s="257"/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6"/>
      <c r="P63" s="257"/>
      <c r="Q63" s="257"/>
      <c r="R63" s="257"/>
      <c r="S63" s="304"/>
      <c r="T63" s="156"/>
      <c r="U63" s="156"/>
    </row>
    <row r="64" customFormat="false" ht="13.8" hidden="false" customHeight="false" outlineLevel="0" collapsed="false">
      <c r="H64" s="149"/>
      <c r="I64" s="149"/>
      <c r="J64" s="149"/>
      <c r="K64" s="149"/>
      <c r="L64" s="149"/>
      <c r="M64" s="149"/>
      <c r="N64" s="149"/>
      <c r="O64" s="149"/>
      <c r="P64" s="149"/>
      <c r="Q64" s="156"/>
      <c r="R64" s="156"/>
      <c r="S64" s="156"/>
      <c r="T64" s="156"/>
      <c r="U64" s="156"/>
    </row>
    <row r="65" customFormat="false" ht="13.8" hidden="false" customHeight="false" outlineLevel="0" collapsed="false">
      <c r="Q65" s="156"/>
      <c r="R65" s="156"/>
      <c r="S65" s="156"/>
      <c r="T65" s="156"/>
      <c r="U65" s="156"/>
    </row>
  </sheetData>
  <mergeCells count="17">
    <mergeCell ref="B26:B27"/>
    <mergeCell ref="C26:C27"/>
    <mergeCell ref="D26:M26"/>
    <mergeCell ref="N26:N27"/>
    <mergeCell ref="B35:C35"/>
    <mergeCell ref="B39:B40"/>
    <mergeCell ref="C39:L39"/>
    <mergeCell ref="B46:B47"/>
    <mergeCell ref="C46:C47"/>
    <mergeCell ref="D46:M46"/>
    <mergeCell ref="N46:N47"/>
    <mergeCell ref="B55:C55"/>
    <mergeCell ref="B58:E58"/>
    <mergeCell ref="B59:B61"/>
    <mergeCell ref="C59:C60"/>
    <mergeCell ref="D59:D60"/>
    <mergeCell ref="E59:E6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E0B4"/>
    <pageSetUpPr fitToPage="true"/>
  </sheetPr>
  <dimension ref="A1:P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24.33"/>
    <col collapsed="false" customWidth="true" hidden="false" outlineLevel="0" max="2" min="2" style="0" width="30.44"/>
    <col collapsed="false" customWidth="true" hidden="false" outlineLevel="0" max="3" min="3" style="0" width="18.66"/>
    <col collapsed="false" customWidth="true" hidden="false" outlineLevel="0" max="4" min="4" style="0" width="15.66"/>
    <col collapsed="false" customWidth="true" hidden="false" outlineLevel="0" max="5" min="5" style="0" width="19.33"/>
    <col collapsed="false" customWidth="true" hidden="false" outlineLevel="0" max="6" min="6" style="0" width="10.66"/>
    <col collapsed="false" customWidth="true" hidden="false" outlineLevel="0" max="7" min="7" style="0" width="18.66"/>
    <col collapsed="false" customWidth="true" hidden="false" outlineLevel="0" max="8" min="8" style="0" width="10.33"/>
    <col collapsed="false" customWidth="true" hidden="false" outlineLevel="0" max="9" min="9" style="0" width="13.89"/>
  </cols>
  <sheetData>
    <row r="1" customFormat="false" ht="13.8" hidden="false" customHeight="false" outlineLevel="0" collapsed="false">
      <c r="A1" s="149"/>
      <c r="B1" s="149"/>
      <c r="C1" s="149"/>
      <c r="D1" s="263" t="s">
        <v>119</v>
      </c>
      <c r="E1" s="235" t="n">
        <v>1073</v>
      </c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customFormat="false" ht="13.8" hidden="false" customHeight="false" outlineLevel="0" collapsed="false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customFormat="false" ht="14.9" hidden="false" customHeight="true" outlineLevel="0" collapsed="false">
      <c r="A3" s="149"/>
      <c r="B3" s="150" t="s">
        <v>186</v>
      </c>
      <c r="C3" s="305" t="s">
        <v>94</v>
      </c>
      <c r="D3" s="306" t="s">
        <v>95</v>
      </c>
      <c r="E3" s="307" t="s">
        <v>96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</row>
    <row r="4" customFormat="false" ht="14.9" hidden="false" customHeight="false" outlineLevel="0" collapsed="false">
      <c r="A4" s="149"/>
      <c r="B4" s="150"/>
      <c r="C4" s="308" t="n">
        <f aca="false">D4/12</f>
        <v>150</v>
      </c>
      <c r="D4" s="309" t="n">
        <v>1800</v>
      </c>
      <c r="E4" s="310" t="n">
        <f aca="false">D4*E1</f>
        <v>1931400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</row>
    <row r="5" customFormat="false" ht="13.8" hidden="false" customHeight="false" outlineLevel="0" collapsed="false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</row>
    <row r="6" customFormat="false" ht="13.8" hidden="false" customHeight="false" outlineLevel="0" collapsed="false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</row>
    <row r="7" customFormat="false" ht="13.8" hidden="false" customHeight="false" outlineLevel="0" collapsed="false">
      <c r="A7" s="155" t="s">
        <v>82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</row>
    <row r="8" customFormat="false" ht="13.8" hidden="false" customHeight="false" outlineLevel="0" collapsed="false">
      <c r="A8" s="149"/>
      <c r="B8" s="149" t="s">
        <v>187</v>
      </c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</row>
    <row r="9" customFormat="false" ht="13.8" hidden="false" customHeight="false" outlineLevel="0" collapsed="false">
      <c r="A9" s="149"/>
      <c r="B9" s="149" t="s">
        <v>188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</row>
    <row r="10" customFormat="false" ht="13.8" hidden="false" customHeight="false" outlineLevel="0" collapsed="false">
      <c r="A10" s="149"/>
      <c r="B10" s="149" t="s">
        <v>189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</row>
    <row r="11" customFormat="false" ht="13.8" hidden="false" customHeight="false" outlineLevel="0" collapsed="false">
      <c r="A11" s="149"/>
      <c r="B11" s="149" t="s">
        <v>190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</row>
    <row r="12" customFormat="false" ht="13.8" hidden="false" customHeight="false" outlineLevel="0" collapsed="false">
      <c r="A12" s="149"/>
      <c r="B12" s="149" t="s">
        <v>191</v>
      </c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</row>
    <row r="13" customFormat="false" ht="13.8" hidden="false" customHeight="false" outlineLevel="0" collapsed="false">
      <c r="A13" s="149"/>
      <c r="B13" s="149" t="s">
        <v>192</v>
      </c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</row>
    <row r="14" customFormat="false" ht="13.8" hidden="false" customHeight="false" outlineLevel="0" collapsed="false">
      <c r="A14" s="149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</row>
    <row r="15" customFormat="false" ht="13.8" hidden="false" customHeight="false" outlineLevel="0" collapsed="false">
      <c r="A15" s="149"/>
      <c r="B15" s="311" t="s">
        <v>150</v>
      </c>
      <c r="C15" s="312" t="s">
        <v>193</v>
      </c>
      <c r="D15" s="313" t="s">
        <v>194</v>
      </c>
      <c r="E15" s="313" t="s">
        <v>195</v>
      </c>
      <c r="F15" s="313" t="s">
        <v>196</v>
      </c>
      <c r="G15" s="313" t="s">
        <v>197</v>
      </c>
      <c r="H15" s="314" t="s">
        <v>197</v>
      </c>
      <c r="I15" s="315" t="s">
        <v>197</v>
      </c>
      <c r="J15" s="149"/>
      <c r="K15" s="149"/>
      <c r="L15" s="149"/>
      <c r="M15" s="149"/>
      <c r="N15" s="149"/>
      <c r="O15" s="149"/>
      <c r="P15" s="149"/>
    </row>
    <row r="16" customFormat="false" ht="13.8" hidden="false" customHeight="false" outlineLevel="0" collapsed="false">
      <c r="A16" s="149"/>
      <c r="B16" s="311"/>
      <c r="C16" s="312"/>
      <c r="D16" s="316" t="s">
        <v>198</v>
      </c>
      <c r="E16" s="316" t="s">
        <v>199</v>
      </c>
      <c r="F16" s="316" t="s">
        <v>200</v>
      </c>
      <c r="G16" s="316" t="s">
        <v>201</v>
      </c>
      <c r="H16" s="316" t="s">
        <v>202</v>
      </c>
      <c r="I16" s="317" t="s">
        <v>203</v>
      </c>
      <c r="J16" s="149"/>
      <c r="K16" s="149"/>
      <c r="L16" s="149"/>
      <c r="M16" s="149"/>
      <c r="N16" s="149"/>
      <c r="O16" s="149"/>
      <c r="P16" s="149"/>
    </row>
    <row r="17" customFormat="false" ht="13.8" hidden="false" customHeight="false" outlineLevel="0" collapsed="false">
      <c r="A17" s="149"/>
      <c r="B17" s="318" t="s">
        <v>204</v>
      </c>
      <c r="C17" s="319"/>
      <c r="D17" s="319"/>
      <c r="E17" s="319"/>
      <c r="F17" s="319"/>
      <c r="G17" s="319"/>
      <c r="H17" s="319"/>
      <c r="I17" s="320"/>
      <c r="J17" s="149"/>
      <c r="K17" s="149"/>
      <c r="L17" s="149"/>
      <c r="M17" s="149"/>
      <c r="N17" s="149"/>
      <c r="O17" s="149"/>
      <c r="P17" s="149"/>
    </row>
    <row r="18" customFormat="false" ht="13.8" hidden="false" customHeight="false" outlineLevel="0" collapsed="false">
      <c r="A18" s="149"/>
      <c r="B18" s="321" t="s">
        <v>205</v>
      </c>
      <c r="C18" s="322" t="s">
        <v>206</v>
      </c>
      <c r="D18" s="322" t="n">
        <v>20</v>
      </c>
      <c r="E18" s="322" t="n">
        <v>16</v>
      </c>
      <c r="F18" s="322" t="n">
        <v>6.5</v>
      </c>
      <c r="G18" s="323" t="n">
        <v>34.6666666666667</v>
      </c>
      <c r="H18" s="323" t="n">
        <v>416</v>
      </c>
      <c r="I18" s="324" t="n">
        <v>446368</v>
      </c>
      <c r="J18" s="149"/>
      <c r="K18" s="149"/>
      <c r="L18" s="149"/>
      <c r="M18" s="149"/>
      <c r="N18" s="149"/>
      <c r="O18" s="149"/>
      <c r="P18" s="149"/>
    </row>
    <row r="19" customFormat="false" ht="13.8" hidden="false" customHeight="false" outlineLevel="0" collapsed="false">
      <c r="A19" s="149"/>
      <c r="B19" s="321" t="s">
        <v>207</v>
      </c>
      <c r="C19" s="322" t="s">
        <v>206</v>
      </c>
      <c r="D19" s="322" t="n">
        <v>20</v>
      </c>
      <c r="E19" s="322" t="n">
        <v>15</v>
      </c>
      <c r="F19" s="322" t="n">
        <v>6.5</v>
      </c>
      <c r="G19" s="323" t="n">
        <v>32.5</v>
      </c>
      <c r="H19" s="323" t="n">
        <v>390</v>
      </c>
      <c r="I19" s="324" t="n">
        <v>418470</v>
      </c>
      <c r="J19" s="149"/>
      <c r="K19" s="149"/>
      <c r="L19" s="149"/>
      <c r="M19" s="149"/>
      <c r="N19" s="149"/>
      <c r="O19" s="149"/>
      <c r="P19" s="149"/>
    </row>
    <row r="20" customFormat="false" ht="13.8" hidden="false" customHeight="false" outlineLevel="0" collapsed="false">
      <c r="A20" s="149"/>
      <c r="B20" s="321" t="s">
        <v>208</v>
      </c>
      <c r="C20" s="322" t="s">
        <v>206</v>
      </c>
      <c r="D20" s="322" t="n">
        <v>20</v>
      </c>
      <c r="E20" s="322" t="n">
        <v>14</v>
      </c>
      <c r="F20" s="322" t="n">
        <v>6.5</v>
      </c>
      <c r="G20" s="323" t="n">
        <v>30.3333333333333</v>
      </c>
      <c r="H20" s="323" t="n">
        <v>364</v>
      </c>
      <c r="I20" s="324" t="n">
        <v>390572</v>
      </c>
      <c r="J20" s="149"/>
      <c r="K20" s="149"/>
      <c r="L20" s="149"/>
      <c r="M20" s="149"/>
      <c r="N20" s="149"/>
      <c r="O20" s="149"/>
      <c r="P20" s="149"/>
    </row>
    <row r="21" customFormat="false" ht="13.8" hidden="false" customHeight="false" outlineLevel="0" collapsed="false">
      <c r="A21" s="149"/>
      <c r="B21" s="321" t="s">
        <v>209</v>
      </c>
      <c r="C21" s="322" t="s">
        <v>206</v>
      </c>
      <c r="D21" s="322" t="n">
        <v>20</v>
      </c>
      <c r="E21" s="322" t="n">
        <v>10</v>
      </c>
      <c r="F21" s="322" t="n">
        <v>6.5</v>
      </c>
      <c r="G21" s="323" t="n">
        <v>21.6666666666667</v>
      </c>
      <c r="H21" s="323" t="n">
        <v>260</v>
      </c>
      <c r="I21" s="324" t="n">
        <v>278980</v>
      </c>
      <c r="J21" s="149"/>
      <c r="K21" s="149"/>
      <c r="L21" s="149"/>
      <c r="M21" s="149"/>
      <c r="N21" s="149"/>
      <c r="O21" s="149"/>
      <c r="P21" s="149"/>
    </row>
    <row r="22" customFormat="false" ht="13.8" hidden="false" customHeight="false" outlineLevel="0" collapsed="false">
      <c r="A22" s="149"/>
      <c r="B22" s="321" t="s">
        <v>210</v>
      </c>
      <c r="C22" s="322" t="s">
        <v>206</v>
      </c>
      <c r="D22" s="322" t="n">
        <v>20</v>
      </c>
      <c r="E22" s="322" t="n">
        <v>10</v>
      </c>
      <c r="F22" s="322" t="n">
        <v>6.5</v>
      </c>
      <c r="G22" s="323" t="n">
        <v>21.6666666666667</v>
      </c>
      <c r="H22" s="323" t="n">
        <v>260</v>
      </c>
      <c r="I22" s="324" t="n">
        <v>278980</v>
      </c>
      <c r="J22" s="149"/>
      <c r="K22" s="149"/>
      <c r="L22" s="149"/>
      <c r="M22" s="149"/>
      <c r="N22" s="149"/>
      <c r="O22" s="149"/>
      <c r="P22" s="149"/>
    </row>
    <row r="23" customFormat="false" ht="13.8" hidden="false" customHeight="false" outlineLevel="0" collapsed="false">
      <c r="A23" s="149"/>
      <c r="B23" s="325" t="s">
        <v>211</v>
      </c>
      <c r="C23" s="322"/>
      <c r="D23" s="322"/>
      <c r="E23" s="322"/>
      <c r="F23" s="322"/>
      <c r="G23" s="323"/>
      <c r="H23" s="323"/>
      <c r="I23" s="324"/>
      <c r="J23" s="149"/>
      <c r="K23" s="149"/>
      <c r="L23" s="149"/>
      <c r="M23" s="149"/>
      <c r="N23" s="149"/>
      <c r="O23" s="149"/>
      <c r="P23" s="149"/>
    </row>
    <row r="24" customFormat="false" ht="13.8" hidden="false" customHeight="false" outlineLevel="0" collapsed="false">
      <c r="A24" s="149"/>
      <c r="B24" s="326" t="s">
        <v>212</v>
      </c>
      <c r="C24" s="322" t="s">
        <v>206</v>
      </c>
      <c r="D24" s="322" t="n">
        <v>20</v>
      </c>
      <c r="E24" s="322" t="n">
        <v>10</v>
      </c>
      <c r="F24" s="322" t="n">
        <v>2</v>
      </c>
      <c r="G24" s="323" t="n">
        <v>6.66666666666667</v>
      </c>
      <c r="H24" s="323" t="n">
        <v>80</v>
      </c>
      <c r="I24" s="324" t="n">
        <v>85840</v>
      </c>
      <c r="J24" s="149"/>
      <c r="K24" s="149"/>
      <c r="L24" s="149"/>
      <c r="M24" s="149"/>
      <c r="N24" s="149"/>
      <c r="O24" s="149"/>
      <c r="P24" s="149"/>
    </row>
    <row r="25" customFormat="false" ht="13.8" hidden="false" customHeight="false" outlineLevel="0" collapsed="false">
      <c r="A25" s="149"/>
      <c r="B25" s="327" t="s">
        <v>213</v>
      </c>
      <c r="C25" s="328" t="s">
        <v>206</v>
      </c>
      <c r="D25" s="328" t="n">
        <v>20</v>
      </c>
      <c r="E25" s="328" t="n">
        <v>4</v>
      </c>
      <c r="F25" s="328" t="n">
        <v>2</v>
      </c>
      <c r="G25" s="329" t="n">
        <v>2.5</v>
      </c>
      <c r="H25" s="329" t="n">
        <v>30</v>
      </c>
      <c r="I25" s="330" t="n">
        <v>32190</v>
      </c>
      <c r="J25" s="149"/>
      <c r="K25" s="149"/>
      <c r="L25" s="149"/>
      <c r="M25" s="149"/>
      <c r="N25" s="149"/>
      <c r="O25" s="149"/>
      <c r="P25" s="149"/>
    </row>
    <row r="26" customFormat="false" ht="13.8" hidden="false" customHeight="false" outlineLevel="0" collapsed="false">
      <c r="A26" s="149"/>
      <c r="B26" s="331" t="s">
        <v>5</v>
      </c>
      <c r="C26" s="332"/>
      <c r="D26" s="332"/>
      <c r="E26" s="332"/>
      <c r="F26" s="332"/>
      <c r="G26" s="333" t="n">
        <v>150</v>
      </c>
      <c r="H26" s="333" t="n">
        <v>1800</v>
      </c>
      <c r="I26" s="334" t="n">
        <v>1931400</v>
      </c>
      <c r="J26" s="149"/>
      <c r="K26" s="149"/>
      <c r="L26" s="149"/>
      <c r="M26" s="149"/>
      <c r="N26" s="149"/>
      <c r="O26" s="149"/>
      <c r="P26" s="149"/>
    </row>
    <row r="27" customFormat="false" ht="13.8" hidden="false" customHeight="false" outlineLevel="0" collapsed="false">
      <c r="A27" s="149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</row>
    <row r="28" customFormat="false" ht="13.8" hidden="false" customHeight="false" outlineLevel="0" collapsed="false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</row>
    <row r="29" customFormat="false" ht="13.8" hidden="false" customHeight="false" outlineLevel="0" collapsed="false">
      <c r="A29" s="149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</row>
    <row r="30" customFormat="false" ht="13.8" hidden="false" customHeight="false" outlineLevel="0" collapsed="false">
      <c r="A30" s="149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</row>
    <row r="31" customFormat="false" ht="13.8" hidden="false" customHeight="false" outlineLevel="0" collapsed="false">
      <c r="A31" s="149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</row>
    <row r="32" customFormat="false" ht="13.8" hidden="false" customHeight="false" outlineLevel="0" collapsed="false">
      <c r="A32" s="149"/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</row>
    <row r="33" customFormat="false" ht="13.8" hidden="false" customHeight="false" outlineLevel="0" collapsed="false">
      <c r="A33" s="149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</row>
  </sheetData>
  <mergeCells count="3">
    <mergeCell ref="B3:B4"/>
    <mergeCell ref="B15:B16"/>
    <mergeCell ref="C15:C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699"/>
    <pageSetUpPr fitToPage="false"/>
  </sheetPr>
  <dimension ref="A1:AB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3.33"/>
    <col collapsed="false" customWidth="true" hidden="false" outlineLevel="0" max="2" min="2" style="0" width="20.44"/>
    <col collapsed="false" customWidth="true" hidden="false" outlineLevel="0" max="3" min="3" style="0" width="14.11"/>
    <col collapsed="false" customWidth="true" hidden="false" outlineLevel="0" max="4" min="4" style="0" width="15.44"/>
    <col collapsed="false" customWidth="true" hidden="false" outlineLevel="0" max="5" min="5" style="0" width="19"/>
    <col collapsed="false" customWidth="true" hidden="false" outlineLevel="0" max="6" min="6" style="0" width="15.56"/>
    <col collapsed="false" customWidth="true" hidden="false" outlineLevel="0" max="7" min="7" style="0" width="15.89"/>
    <col collapsed="false" customWidth="true" hidden="false" outlineLevel="0" max="8" min="8" style="0" width="13.66"/>
    <col collapsed="false" customWidth="true" hidden="false" outlineLevel="0" max="9" min="9" style="0" width="18.11"/>
    <col collapsed="false" customWidth="true" hidden="false" outlineLevel="0" max="14" min="10" style="0" width="12.56"/>
    <col collapsed="false" customWidth="true" hidden="false" outlineLevel="0" max="15" min="15" style="0" width="19"/>
    <col collapsed="false" customWidth="true" hidden="false" outlineLevel="0" max="19" min="16" style="0" width="11.44"/>
    <col collapsed="false" customWidth="true" hidden="false" outlineLevel="0" max="20" min="20" style="0" width="13"/>
  </cols>
  <sheetData>
    <row r="1" customFormat="false" ht="41.75" hidden="false" customHeight="true" outlineLevel="0" collapsed="false">
      <c r="A1" s="149"/>
      <c r="B1" s="150" t="s">
        <v>214</v>
      </c>
      <c r="C1" s="150" t="s">
        <v>215</v>
      </c>
      <c r="D1" s="150" t="s">
        <v>95</v>
      </c>
      <c r="E1" s="150" t="s">
        <v>96</v>
      </c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</row>
    <row r="2" customFormat="false" ht="13.8" hidden="false" customHeight="false" outlineLevel="0" collapsed="false">
      <c r="A2" s="149"/>
      <c r="B2" s="150"/>
      <c r="C2" s="336" t="n">
        <f aca="false">D2/12</f>
        <v>6.50287356321839</v>
      </c>
      <c r="D2" s="337" t="n">
        <f aca="false">E2/E4</f>
        <v>78.0344827586207</v>
      </c>
      <c r="E2" s="338" t="n">
        <v>83731</v>
      </c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</row>
    <row r="3" customFormat="false" ht="13.8" hidden="false" customHeight="false" outlineLevel="0" collapsed="false">
      <c r="A3" s="149"/>
      <c r="B3" s="155"/>
      <c r="C3" s="339"/>
      <c r="D3" s="339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</row>
    <row r="4" customFormat="false" ht="13.8" hidden="false" customHeight="false" outlineLevel="0" collapsed="false">
      <c r="A4" s="149"/>
      <c r="B4" s="155" t="s">
        <v>82</v>
      </c>
      <c r="C4" s="339"/>
      <c r="D4" s="249" t="s">
        <v>83</v>
      </c>
      <c r="E4" s="340" t="n">
        <v>1073</v>
      </c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35"/>
      <c r="W4" s="335"/>
      <c r="X4" s="335"/>
      <c r="Y4" s="335"/>
    </row>
    <row r="5" customFormat="false" ht="13.8" hidden="false" customHeight="false" outlineLevel="0" collapsed="false">
      <c r="A5" s="149"/>
      <c r="B5" s="155"/>
      <c r="C5" s="339"/>
      <c r="D5" s="249" t="s">
        <v>216</v>
      </c>
      <c r="E5" s="341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</row>
    <row r="6" customFormat="false" ht="13.8" hidden="false" customHeight="false" outlineLevel="0" collapsed="false">
      <c r="A6" s="149"/>
      <c r="B6" s="155"/>
      <c r="C6" s="339"/>
      <c r="D6" s="249" t="s">
        <v>217</v>
      </c>
      <c r="E6" s="341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  <c r="W6" s="335"/>
      <c r="X6" s="335"/>
      <c r="Y6" s="335"/>
    </row>
    <row r="7" customFormat="false" ht="13.8" hidden="false" customHeight="false" outlineLevel="0" collapsed="false">
      <c r="A7" s="149"/>
      <c r="B7" s="155"/>
      <c r="C7" s="339"/>
      <c r="D7" s="249" t="s">
        <v>218</v>
      </c>
      <c r="E7" s="341"/>
      <c r="F7" s="335"/>
      <c r="G7" s="335"/>
      <c r="H7" s="335"/>
      <c r="I7" s="335"/>
      <c r="J7" s="335"/>
      <c r="K7" s="335"/>
      <c r="L7" s="335"/>
      <c r="M7" s="335"/>
      <c r="N7" s="335"/>
      <c r="O7" s="335"/>
      <c r="P7" s="335"/>
      <c r="Q7" s="335"/>
      <c r="R7" s="335"/>
      <c r="S7" s="335"/>
      <c r="T7" s="335"/>
      <c r="U7" s="335"/>
      <c r="V7" s="335"/>
      <c r="W7" s="335"/>
      <c r="X7" s="335"/>
      <c r="Y7" s="335"/>
    </row>
    <row r="8" customFormat="false" ht="13.8" hidden="false" customHeight="false" outlineLevel="0" collapsed="false">
      <c r="A8" s="149"/>
      <c r="B8" s="155"/>
      <c r="C8" s="339"/>
      <c r="D8" s="249" t="s">
        <v>219</v>
      </c>
      <c r="E8" s="341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</row>
    <row r="9" customFormat="false" ht="13.8" hidden="false" customHeight="false" outlineLevel="0" collapsed="false">
      <c r="A9" s="149"/>
      <c r="B9" s="155"/>
      <c r="C9" s="339"/>
      <c r="D9" s="249" t="s">
        <v>220</v>
      </c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</row>
    <row r="10" customFormat="false" ht="13.8" hidden="false" customHeight="false" outlineLevel="0" collapsed="false">
      <c r="A10" s="149"/>
      <c r="B10" s="155"/>
      <c r="C10" s="339"/>
      <c r="D10" s="249" t="s">
        <v>221</v>
      </c>
      <c r="E10" s="335"/>
      <c r="F10" s="335"/>
      <c r="G10" s="335"/>
      <c r="H10" s="335"/>
      <c r="I10" s="335"/>
      <c r="J10" s="335"/>
      <c r="K10" s="335"/>
      <c r="L10" s="335"/>
      <c r="M10" s="335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</row>
    <row r="11" customFormat="false" ht="13.8" hidden="false" customHeight="false" outlineLevel="0" collapsed="false">
      <c r="A11" s="149"/>
      <c r="B11" s="155"/>
      <c r="C11" s="339"/>
      <c r="D11" s="249" t="s">
        <v>222</v>
      </c>
      <c r="E11" s="335"/>
      <c r="F11" s="335"/>
      <c r="G11" s="335"/>
      <c r="H11" s="335"/>
      <c r="I11" s="335"/>
      <c r="J11" s="335"/>
      <c r="K11" s="335"/>
      <c r="L11" s="335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</row>
    <row r="12" customFormat="false" ht="13.8" hidden="false" customHeight="false" outlineLevel="0" collapsed="false">
      <c r="A12" s="149"/>
      <c r="B12" s="155"/>
      <c r="C12" s="339"/>
      <c r="D12" s="339"/>
      <c r="E12" s="335"/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5"/>
      <c r="U12" s="335"/>
      <c r="V12" s="335"/>
      <c r="W12" s="335"/>
      <c r="X12" s="335"/>
      <c r="Y12" s="335"/>
    </row>
    <row r="13" customFormat="false" ht="13.8" hidden="false" customHeight="false" outlineLevel="0" collapsed="false">
      <c r="A13" s="149"/>
      <c r="B13" s="155"/>
      <c r="C13" s="339"/>
      <c r="D13" s="339"/>
      <c r="E13" s="335"/>
      <c r="F13" s="335"/>
      <c r="G13" s="335"/>
      <c r="H13" s="335"/>
      <c r="I13" s="335"/>
      <c r="J13" s="335"/>
      <c r="K13" s="335"/>
      <c r="L13" s="335"/>
      <c r="M13" s="335"/>
      <c r="N13" s="335"/>
      <c r="O13" s="335"/>
      <c r="P13" s="335"/>
      <c r="Q13" s="335"/>
      <c r="R13" s="335"/>
      <c r="S13" s="335"/>
      <c r="T13" s="282"/>
      <c r="U13" s="335"/>
      <c r="V13" s="335"/>
      <c r="W13" s="335"/>
      <c r="X13" s="335"/>
      <c r="Y13" s="335"/>
    </row>
    <row r="14" customFormat="false" ht="13.8" hidden="false" customHeight="false" outlineLevel="0" collapsed="false">
      <c r="A14" s="149"/>
      <c r="B14" s="158" t="s">
        <v>223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282"/>
      <c r="U14" s="149"/>
      <c r="V14" s="149"/>
      <c r="X14" s="335"/>
      <c r="Y14" s="335"/>
    </row>
    <row r="15" customFormat="false" ht="30.75" hidden="false" customHeight="true" outlineLevel="0" collapsed="false">
      <c r="A15" s="149"/>
      <c r="B15" s="248" t="s">
        <v>224</v>
      </c>
      <c r="C15" s="150" t="s">
        <v>225</v>
      </c>
      <c r="D15" s="150"/>
      <c r="E15" s="150"/>
      <c r="F15" s="150"/>
      <c r="G15" s="150"/>
      <c r="H15" s="150"/>
      <c r="I15" s="150" t="s">
        <v>226</v>
      </c>
      <c r="J15" s="150" t="s">
        <v>227</v>
      </c>
      <c r="K15" s="149"/>
      <c r="L15" s="149"/>
      <c r="M15" s="149"/>
      <c r="N15" s="149"/>
      <c r="O15" s="149"/>
      <c r="P15" s="149"/>
      <c r="Q15" s="149"/>
      <c r="R15" s="149"/>
      <c r="S15" s="149"/>
      <c r="T15" s="282"/>
      <c r="U15" s="149"/>
      <c r="V15" s="149"/>
    </row>
    <row r="16" customFormat="false" ht="28.5" hidden="false" customHeight="true" outlineLevel="0" collapsed="false">
      <c r="A16" s="149"/>
      <c r="B16" s="150" t="s">
        <v>228</v>
      </c>
      <c r="C16" s="150" t="s">
        <v>229</v>
      </c>
      <c r="D16" s="150" t="s">
        <v>230</v>
      </c>
      <c r="E16" s="150" t="s">
        <v>231</v>
      </c>
      <c r="F16" s="150" t="s">
        <v>232</v>
      </c>
      <c r="G16" s="150" t="s">
        <v>233</v>
      </c>
      <c r="H16" s="150" t="s">
        <v>234</v>
      </c>
      <c r="I16" s="150"/>
      <c r="J16" s="150"/>
      <c r="K16" s="149"/>
      <c r="L16" s="149"/>
      <c r="M16" s="149"/>
      <c r="N16" s="149"/>
      <c r="O16" s="149"/>
      <c r="P16" s="149"/>
      <c r="Q16" s="149"/>
      <c r="R16" s="149"/>
      <c r="S16" s="149"/>
      <c r="T16" s="282"/>
      <c r="U16" s="149"/>
      <c r="V16" s="149"/>
    </row>
    <row r="17" customFormat="false" ht="13.8" hidden="false" customHeight="true" outlineLevel="0" collapsed="false">
      <c r="A17" s="342" t="s">
        <v>235</v>
      </c>
      <c r="B17" s="294" t="s">
        <v>236</v>
      </c>
      <c r="C17" s="343" t="n">
        <v>500</v>
      </c>
      <c r="D17" s="344" t="n">
        <v>1</v>
      </c>
      <c r="E17" s="344" t="n">
        <v>8</v>
      </c>
      <c r="F17" s="344" t="n">
        <v>1</v>
      </c>
      <c r="G17" s="344" t="n">
        <v>300</v>
      </c>
      <c r="H17" s="345" t="n">
        <v>38</v>
      </c>
      <c r="I17" s="346" t="n">
        <v>0.15</v>
      </c>
      <c r="J17" s="343" t="n">
        <v>50</v>
      </c>
      <c r="K17" s="149"/>
      <c r="L17" s="149"/>
      <c r="M17" s="149"/>
      <c r="N17" s="149"/>
      <c r="O17" s="149"/>
      <c r="P17" s="149"/>
      <c r="Q17" s="149"/>
      <c r="R17" s="149"/>
      <c r="S17" s="149"/>
      <c r="T17" s="282"/>
      <c r="U17" s="149"/>
      <c r="V17" s="149"/>
    </row>
    <row r="18" customFormat="false" ht="20.25" hidden="false" customHeight="true" outlineLevel="0" collapsed="false">
      <c r="A18" s="342"/>
      <c r="B18" s="254" t="s">
        <v>237</v>
      </c>
      <c r="C18" s="347" t="n">
        <v>1000</v>
      </c>
      <c r="D18" s="257" t="n">
        <v>1</v>
      </c>
      <c r="E18" s="257" t="n">
        <v>8</v>
      </c>
      <c r="F18" s="257" t="n">
        <v>2</v>
      </c>
      <c r="G18" s="257" t="n">
        <v>300</v>
      </c>
      <c r="H18" s="348" t="n">
        <v>107</v>
      </c>
      <c r="I18" s="349" t="n">
        <v>0.15</v>
      </c>
      <c r="J18" s="347" t="n">
        <v>140.6</v>
      </c>
      <c r="K18" s="149"/>
      <c r="L18" s="149"/>
      <c r="M18" s="149"/>
      <c r="N18" s="149"/>
      <c r="O18" s="149"/>
      <c r="P18" s="149"/>
      <c r="Q18" s="149"/>
      <c r="R18" s="149"/>
      <c r="S18" s="149"/>
      <c r="T18" s="282"/>
      <c r="U18" s="149"/>
      <c r="V18" s="149"/>
    </row>
    <row r="19" customFormat="false" ht="24.75" hidden="false" customHeight="true" outlineLevel="0" collapsed="false">
      <c r="A19" s="342"/>
      <c r="B19" s="259" t="s">
        <v>238</v>
      </c>
      <c r="C19" s="350" t="n">
        <v>2000</v>
      </c>
      <c r="D19" s="261" t="n">
        <v>2</v>
      </c>
      <c r="E19" s="261" t="n">
        <v>16</v>
      </c>
      <c r="F19" s="261" t="n">
        <v>4</v>
      </c>
      <c r="G19" s="261" t="n">
        <v>500</v>
      </c>
      <c r="H19" s="351" t="n">
        <v>214</v>
      </c>
      <c r="I19" s="352" t="n">
        <v>0.15</v>
      </c>
      <c r="J19" s="350" t="n">
        <v>281.2</v>
      </c>
      <c r="K19" s="149"/>
      <c r="L19" s="149"/>
      <c r="M19" s="149"/>
      <c r="N19" s="149"/>
      <c r="O19" s="149"/>
      <c r="P19" s="149"/>
      <c r="Q19" s="149"/>
      <c r="R19" s="149"/>
      <c r="S19" s="149"/>
      <c r="T19" s="282"/>
      <c r="U19" s="149"/>
      <c r="V19" s="149"/>
    </row>
    <row r="20" customFormat="false" ht="13.8" hidden="false" customHeight="false" outlineLevel="0" collapsed="false">
      <c r="A20" s="290"/>
      <c r="B20" s="257"/>
      <c r="C20" s="256"/>
      <c r="D20" s="257"/>
      <c r="E20" s="257"/>
      <c r="F20" s="257"/>
      <c r="G20" s="257"/>
      <c r="H20" s="257"/>
      <c r="I20" s="353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82"/>
      <c r="U20" s="149"/>
      <c r="V20" s="149"/>
    </row>
    <row r="21" customFormat="false" ht="13.8" hidden="false" customHeight="false" outlineLevel="0" collapsed="false">
      <c r="A21" s="290"/>
      <c r="B21" s="291" t="s">
        <v>239</v>
      </c>
      <c r="C21" s="256"/>
      <c r="D21" s="257"/>
      <c r="E21" s="257"/>
      <c r="F21" s="257"/>
      <c r="G21" s="257"/>
      <c r="H21" s="257"/>
      <c r="I21" s="353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82"/>
      <c r="U21" s="149"/>
      <c r="V21" s="149"/>
    </row>
    <row r="22" customFormat="false" ht="28.35" hidden="false" customHeight="true" outlineLevel="0" collapsed="false">
      <c r="A22" s="290"/>
      <c r="B22" s="248" t="s">
        <v>224</v>
      </c>
      <c r="C22" s="150" t="s">
        <v>240</v>
      </c>
      <c r="D22" s="150"/>
      <c r="E22" s="150"/>
      <c r="F22" s="150"/>
      <c r="G22" s="150"/>
      <c r="H22" s="150"/>
      <c r="I22" s="150"/>
      <c r="J22" s="150"/>
      <c r="K22" s="150"/>
      <c r="L22" s="150"/>
      <c r="M22" s="256"/>
      <c r="N22" s="256"/>
      <c r="O22" s="256"/>
      <c r="P22" s="256"/>
      <c r="Q22" s="256"/>
      <c r="R22" s="256"/>
      <c r="S22" s="256"/>
      <c r="T22" s="282"/>
      <c r="U22" s="149"/>
      <c r="V22" s="149"/>
    </row>
    <row r="23" customFormat="false" ht="14.9" hidden="false" customHeight="false" outlineLevel="0" collapsed="false">
      <c r="A23" s="290"/>
      <c r="B23" s="150" t="s">
        <v>241</v>
      </c>
      <c r="C23" s="276" t="s">
        <v>129</v>
      </c>
      <c r="D23" s="261" t="s">
        <v>130</v>
      </c>
      <c r="E23" s="283" t="s">
        <v>131</v>
      </c>
      <c r="F23" s="260" t="s">
        <v>132</v>
      </c>
      <c r="G23" s="261" t="s">
        <v>133</v>
      </c>
      <c r="H23" s="261" t="s">
        <v>134</v>
      </c>
      <c r="I23" s="260" t="s">
        <v>135</v>
      </c>
      <c r="J23" s="283" t="s">
        <v>136</v>
      </c>
      <c r="K23" s="261" t="s">
        <v>137</v>
      </c>
      <c r="L23" s="262" t="s">
        <v>138</v>
      </c>
      <c r="M23" s="256"/>
      <c r="N23" s="256"/>
      <c r="O23" s="256"/>
      <c r="P23" s="256"/>
      <c r="Q23" s="256"/>
      <c r="R23" s="256"/>
      <c r="S23" s="256"/>
      <c r="T23" s="282"/>
      <c r="U23" s="149"/>
      <c r="V23" s="149"/>
    </row>
    <row r="24" customFormat="false" ht="13.8" hidden="false" customHeight="false" outlineLevel="0" collapsed="false">
      <c r="A24" s="290"/>
      <c r="B24" s="294" t="s">
        <v>236</v>
      </c>
      <c r="C24" s="284" t="n">
        <v>0</v>
      </c>
      <c r="D24" s="285" t="n">
        <v>0</v>
      </c>
      <c r="E24" s="285" t="n">
        <v>50</v>
      </c>
      <c r="F24" s="285" t="n">
        <v>50</v>
      </c>
      <c r="G24" s="285" t="n">
        <v>50</v>
      </c>
      <c r="H24" s="285" t="n">
        <v>50</v>
      </c>
      <c r="I24" s="285" t="n">
        <v>50</v>
      </c>
      <c r="J24" s="285" t="n">
        <v>50</v>
      </c>
      <c r="K24" s="285" t="n">
        <v>50</v>
      </c>
      <c r="L24" s="295" t="n">
        <v>50</v>
      </c>
      <c r="M24" s="256"/>
      <c r="N24" s="256"/>
      <c r="O24" s="256"/>
      <c r="P24" s="256"/>
      <c r="Q24" s="256"/>
      <c r="R24" s="256"/>
      <c r="S24" s="256"/>
      <c r="T24" s="282"/>
      <c r="U24" s="149"/>
      <c r="V24" s="149"/>
    </row>
    <row r="25" customFormat="false" ht="13.8" hidden="false" customHeight="false" outlineLevel="0" collapsed="false">
      <c r="A25" s="290"/>
      <c r="B25" s="254" t="s">
        <v>237</v>
      </c>
      <c r="C25" s="273" t="n">
        <v>140.6</v>
      </c>
      <c r="D25" s="256" t="n">
        <v>140.6</v>
      </c>
      <c r="E25" s="256" t="n">
        <v>140.6</v>
      </c>
      <c r="F25" s="256" t="n">
        <v>140.6</v>
      </c>
      <c r="G25" s="256" t="n">
        <v>140.6</v>
      </c>
      <c r="H25" s="256" t="n">
        <v>140.6</v>
      </c>
      <c r="I25" s="256" t="n">
        <v>140.6</v>
      </c>
      <c r="J25" s="256" t="n">
        <v>140.6</v>
      </c>
      <c r="K25" s="256" t="n">
        <v>140.6</v>
      </c>
      <c r="L25" s="258" t="n">
        <v>140.6</v>
      </c>
      <c r="M25" s="256"/>
      <c r="N25" s="256"/>
      <c r="O25" s="256"/>
      <c r="P25" s="256"/>
      <c r="Q25" s="256"/>
      <c r="R25" s="256"/>
      <c r="S25" s="256"/>
      <c r="T25" s="282"/>
      <c r="U25" s="149"/>
      <c r="V25" s="149"/>
    </row>
    <row r="26" customFormat="false" ht="13.8" hidden="false" customHeight="false" outlineLevel="0" collapsed="false">
      <c r="A26" s="290"/>
      <c r="B26" s="259" t="s">
        <v>238</v>
      </c>
      <c r="C26" s="276" t="n">
        <v>281.2</v>
      </c>
      <c r="D26" s="260" t="n">
        <v>281.2</v>
      </c>
      <c r="E26" s="260" t="n">
        <v>0</v>
      </c>
      <c r="F26" s="260" t="n">
        <v>0</v>
      </c>
      <c r="G26" s="260" t="n">
        <v>0</v>
      </c>
      <c r="H26" s="260" t="n">
        <v>0</v>
      </c>
      <c r="I26" s="260" t="n">
        <v>0</v>
      </c>
      <c r="J26" s="260" t="n">
        <v>0</v>
      </c>
      <c r="K26" s="260" t="n">
        <v>0</v>
      </c>
      <c r="L26" s="262" t="n">
        <v>0</v>
      </c>
      <c r="M26" s="256"/>
      <c r="N26" s="256"/>
      <c r="O26" s="256"/>
      <c r="P26" s="256"/>
      <c r="Q26" s="256"/>
      <c r="R26" s="256"/>
      <c r="S26" s="256"/>
      <c r="T26" s="282"/>
      <c r="U26" s="149"/>
      <c r="V26" s="149"/>
    </row>
    <row r="27" customFormat="false" ht="13.8" hidden="false" customHeight="false" outlineLevel="0" collapsed="false">
      <c r="A27" s="149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282"/>
      <c r="U27" s="149"/>
      <c r="V27" s="149"/>
    </row>
    <row r="28" customFormat="false" ht="13.8" hidden="false" customHeight="false" outlineLevel="0" collapsed="false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282"/>
      <c r="U28" s="282"/>
      <c r="V28" s="282"/>
    </row>
    <row r="29" customFormat="false" ht="15.75" hidden="false" customHeight="true" outlineLevel="0" collapsed="false">
      <c r="A29" s="149"/>
      <c r="B29" s="354" t="s">
        <v>242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282"/>
      <c r="U29" s="282"/>
      <c r="V29" s="282"/>
    </row>
    <row r="30" customFormat="false" ht="41.75" hidden="false" customHeight="false" outlineLevel="0" collapsed="false">
      <c r="A30" s="149"/>
      <c r="B30" s="355" t="s">
        <v>119</v>
      </c>
      <c r="C30" s="178" t="s">
        <v>164</v>
      </c>
      <c r="D30" s="356" t="s">
        <v>243</v>
      </c>
      <c r="E30" s="178" t="s">
        <v>244</v>
      </c>
      <c r="F30" s="178" t="s">
        <v>245</v>
      </c>
      <c r="G30" s="203" t="s">
        <v>246</v>
      </c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282"/>
      <c r="U30" s="149"/>
      <c r="V30" s="149"/>
    </row>
    <row r="31" customFormat="false" ht="13.8" hidden="false" customHeight="false" outlineLevel="0" collapsed="false">
      <c r="A31" s="149"/>
      <c r="B31" s="254" t="n">
        <v>140</v>
      </c>
      <c r="C31" s="255" t="n">
        <v>2</v>
      </c>
      <c r="D31" s="357" t="s">
        <v>237</v>
      </c>
      <c r="E31" s="357" t="n">
        <f aca="false">C25</f>
        <v>140.6</v>
      </c>
      <c r="F31" s="357" t="n">
        <f aca="false">E31*B31</f>
        <v>19684</v>
      </c>
      <c r="G31" s="358" t="n">
        <f aca="false">E31*10*B31</f>
        <v>196840</v>
      </c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282"/>
      <c r="U31" s="149"/>
      <c r="V31" s="149"/>
    </row>
    <row r="32" customFormat="false" ht="13.8" hidden="false" customHeight="false" outlineLevel="0" collapsed="false">
      <c r="A32" s="149"/>
      <c r="B32" s="254" t="n">
        <v>278</v>
      </c>
      <c r="C32" s="255" t="n">
        <v>3</v>
      </c>
      <c r="D32" s="357" t="s">
        <v>237</v>
      </c>
      <c r="E32" s="357" t="n">
        <f aca="false">C25</f>
        <v>140.6</v>
      </c>
      <c r="F32" s="357" t="n">
        <f aca="false">E32*B32</f>
        <v>39086.8</v>
      </c>
      <c r="G32" s="358" t="n">
        <f aca="false">E32*10*B32</f>
        <v>390868</v>
      </c>
      <c r="H32" s="149"/>
      <c r="I32" s="149"/>
      <c r="J32" s="149"/>
      <c r="K32" s="149"/>
      <c r="L32" s="149"/>
      <c r="M32" s="156"/>
      <c r="N32" s="156"/>
      <c r="O32" s="156"/>
      <c r="P32" s="156"/>
      <c r="Q32" s="156"/>
      <c r="R32" s="156"/>
      <c r="S32" s="156"/>
      <c r="T32" s="282"/>
      <c r="U32" s="156"/>
      <c r="V32" s="156"/>
    </row>
    <row r="33" customFormat="false" ht="13.8" hidden="false" customHeight="false" outlineLevel="0" collapsed="false">
      <c r="A33" s="359"/>
      <c r="B33" s="254" t="n">
        <v>289</v>
      </c>
      <c r="C33" s="255" t="n">
        <v>5</v>
      </c>
      <c r="D33" s="357" t="s">
        <v>237</v>
      </c>
      <c r="E33" s="357" t="n">
        <f aca="false">C25</f>
        <v>140.6</v>
      </c>
      <c r="F33" s="357" t="n">
        <f aca="false">E33*B33</f>
        <v>40633.4</v>
      </c>
      <c r="G33" s="358" t="n">
        <f aca="false">E33*10*B33</f>
        <v>406334</v>
      </c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282"/>
      <c r="U33" s="156"/>
      <c r="V33" s="156"/>
    </row>
    <row r="34" customFormat="false" ht="13.8" hidden="false" customHeight="false" outlineLevel="0" collapsed="false">
      <c r="A34" s="359"/>
      <c r="B34" s="254" t="n">
        <v>217</v>
      </c>
      <c r="C34" s="255" t="n">
        <v>8</v>
      </c>
      <c r="D34" s="357" t="s">
        <v>237</v>
      </c>
      <c r="E34" s="357" t="n">
        <f aca="false">C25</f>
        <v>140.6</v>
      </c>
      <c r="F34" s="357" t="n">
        <f aca="false">E34*B34</f>
        <v>30510.2</v>
      </c>
      <c r="G34" s="358" t="n">
        <f aca="false">E34*10*B34</f>
        <v>305102</v>
      </c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282"/>
      <c r="U34" s="156"/>
      <c r="V34" s="156"/>
    </row>
    <row r="35" customFormat="false" ht="13.8" hidden="false" customHeight="false" outlineLevel="0" collapsed="false">
      <c r="A35" s="359"/>
      <c r="B35" s="254" t="n">
        <v>115</v>
      </c>
      <c r="C35" s="255" t="n">
        <v>10</v>
      </c>
      <c r="D35" s="357" t="s">
        <v>238</v>
      </c>
      <c r="E35" s="357" t="n">
        <f aca="false">C26</f>
        <v>281.2</v>
      </c>
      <c r="F35" s="357" t="n">
        <f aca="false">E35*B35</f>
        <v>32338</v>
      </c>
      <c r="G35" s="358" t="n">
        <f aca="false">E35*10*B35</f>
        <v>323380</v>
      </c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282"/>
      <c r="U35" s="156"/>
      <c r="V35" s="156"/>
    </row>
    <row r="36" customFormat="false" ht="13.8" hidden="false" customHeight="false" outlineLevel="0" collapsed="false">
      <c r="A36" s="359"/>
      <c r="B36" s="254" t="n">
        <v>23</v>
      </c>
      <c r="C36" s="255" t="n">
        <v>20</v>
      </c>
      <c r="D36" s="357" t="s">
        <v>238</v>
      </c>
      <c r="E36" s="357" t="n">
        <f aca="false">C26</f>
        <v>281.2</v>
      </c>
      <c r="F36" s="357" t="n">
        <f aca="false">E36*B36</f>
        <v>6467.6</v>
      </c>
      <c r="G36" s="358" t="n">
        <f aca="false">E36*10*B36</f>
        <v>64676</v>
      </c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282"/>
      <c r="U36" s="156"/>
      <c r="V36" s="156"/>
    </row>
    <row r="37" customFormat="false" ht="13.8" hidden="false" customHeight="false" outlineLevel="0" collapsed="false">
      <c r="A37" s="359"/>
      <c r="B37" s="259" t="n">
        <v>11</v>
      </c>
      <c r="C37" s="204" t="n">
        <v>30</v>
      </c>
      <c r="D37" s="360" t="s">
        <v>238</v>
      </c>
      <c r="E37" s="360" t="n">
        <f aca="false">C26</f>
        <v>281.2</v>
      </c>
      <c r="F37" s="360" t="n">
        <f aca="false">E37*B37</f>
        <v>3093.2</v>
      </c>
      <c r="G37" s="361" t="n">
        <f aca="false">E37*10*B37</f>
        <v>30932</v>
      </c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282"/>
      <c r="U37" s="156"/>
      <c r="V37" s="156"/>
    </row>
    <row r="38" customFormat="false" ht="13.8" hidden="false" customHeight="false" outlineLevel="0" collapsed="false">
      <c r="A38" s="359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282"/>
      <c r="U38" s="156"/>
      <c r="V38" s="156"/>
    </row>
    <row r="39" customFormat="false" ht="13.8" hidden="false" customHeight="false" outlineLevel="0" collapsed="false">
      <c r="A39" s="359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282"/>
      <c r="U39" s="156"/>
      <c r="V39" s="156"/>
    </row>
    <row r="40" customFormat="false" ht="13.8" hidden="false" customHeight="false" outlineLevel="0" collapsed="false">
      <c r="A40" s="359"/>
      <c r="B40" s="354" t="s">
        <v>247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P40" s="156"/>
      <c r="Q40" s="156"/>
      <c r="R40" s="156"/>
      <c r="S40" s="156"/>
      <c r="T40" s="282"/>
      <c r="U40" s="156"/>
      <c r="V40" s="156"/>
    </row>
    <row r="41" customFormat="false" ht="14.9" hidden="false" customHeight="true" outlineLevel="0" collapsed="false">
      <c r="A41" s="359"/>
      <c r="B41" s="362" t="s">
        <v>119</v>
      </c>
      <c r="C41" s="150" t="s">
        <v>164</v>
      </c>
      <c r="D41" s="362" t="s">
        <v>243</v>
      </c>
      <c r="E41" s="150" t="s">
        <v>127</v>
      </c>
      <c r="F41" s="150"/>
      <c r="G41" s="150"/>
      <c r="H41" s="150"/>
      <c r="I41" s="150"/>
      <c r="J41" s="150"/>
      <c r="K41" s="150"/>
      <c r="L41" s="150"/>
      <c r="M41" s="150"/>
      <c r="N41" s="150"/>
      <c r="O41" s="150" t="s">
        <v>172</v>
      </c>
      <c r="P41" s="156"/>
      <c r="Q41" s="156"/>
      <c r="R41" s="156"/>
      <c r="S41" s="156"/>
      <c r="T41" s="282"/>
      <c r="U41" s="156"/>
      <c r="V41" s="156"/>
    </row>
    <row r="42" customFormat="false" ht="13.8" hidden="false" customHeight="false" outlineLevel="0" collapsed="false">
      <c r="A42" s="359"/>
      <c r="B42" s="362"/>
      <c r="C42" s="150"/>
      <c r="D42" s="362"/>
      <c r="E42" s="273" t="s">
        <v>129</v>
      </c>
      <c r="F42" s="257" t="s">
        <v>130</v>
      </c>
      <c r="G42" s="363" t="s">
        <v>131</v>
      </c>
      <c r="H42" s="256" t="s">
        <v>132</v>
      </c>
      <c r="I42" s="257" t="s">
        <v>133</v>
      </c>
      <c r="J42" s="257" t="s">
        <v>134</v>
      </c>
      <c r="K42" s="256" t="s">
        <v>135</v>
      </c>
      <c r="L42" s="363" t="s">
        <v>136</v>
      </c>
      <c r="M42" s="257" t="s">
        <v>137</v>
      </c>
      <c r="N42" s="258" t="s">
        <v>138</v>
      </c>
      <c r="O42" s="150"/>
      <c r="P42" s="156"/>
      <c r="Q42" s="156"/>
      <c r="R42" s="156"/>
      <c r="S42" s="156"/>
      <c r="T42" s="282"/>
      <c r="U42" s="156"/>
      <c r="V42" s="156"/>
    </row>
    <row r="43" customFormat="false" ht="13.8" hidden="false" customHeight="false" outlineLevel="0" collapsed="false">
      <c r="A43" s="359"/>
      <c r="B43" s="254" t="n">
        <v>140</v>
      </c>
      <c r="C43" s="255" t="n">
        <v>2</v>
      </c>
      <c r="D43" s="357" t="s">
        <v>237</v>
      </c>
      <c r="E43" s="364" t="n">
        <f aca="false">$E31*$B43</f>
        <v>19684</v>
      </c>
      <c r="F43" s="365" t="n">
        <f aca="false">$E31*$B43</f>
        <v>19684</v>
      </c>
      <c r="G43" s="365" t="n">
        <f aca="false">$E31*$B43</f>
        <v>19684</v>
      </c>
      <c r="H43" s="365" t="n">
        <f aca="false">$E31*$B43</f>
        <v>19684</v>
      </c>
      <c r="I43" s="365" t="n">
        <f aca="false">$E31*$B43</f>
        <v>19684</v>
      </c>
      <c r="J43" s="365" t="n">
        <f aca="false">$E31*$B43</f>
        <v>19684</v>
      </c>
      <c r="K43" s="365" t="n">
        <f aca="false">$E31*$B43</f>
        <v>19684</v>
      </c>
      <c r="L43" s="365" t="n">
        <f aca="false">$E31*$B43</f>
        <v>19684</v>
      </c>
      <c r="M43" s="365" t="n">
        <f aca="false">$E31*$B43</f>
        <v>19684</v>
      </c>
      <c r="N43" s="243" t="n">
        <f aca="false">$E31*$B43</f>
        <v>19684</v>
      </c>
      <c r="O43" s="243" t="n">
        <f aca="false">SUM(E43:N43)</f>
        <v>196840</v>
      </c>
      <c r="P43" s="156"/>
      <c r="Q43" s="267"/>
      <c r="R43" s="156"/>
      <c r="S43" s="156"/>
      <c r="T43" s="282"/>
      <c r="U43" s="156"/>
      <c r="V43" s="156"/>
    </row>
    <row r="44" customFormat="false" ht="13.8" hidden="false" customHeight="false" outlineLevel="0" collapsed="false">
      <c r="A44" s="359"/>
      <c r="B44" s="254" t="n">
        <v>278</v>
      </c>
      <c r="C44" s="255" t="n">
        <v>3</v>
      </c>
      <c r="D44" s="357" t="s">
        <v>237</v>
      </c>
      <c r="E44" s="366" t="n">
        <f aca="false">$E32*$B44</f>
        <v>39086.8</v>
      </c>
      <c r="F44" s="183" t="n">
        <f aca="false">$E32*$B44</f>
        <v>39086.8</v>
      </c>
      <c r="G44" s="183" t="n">
        <f aca="false">$E32*$B44</f>
        <v>39086.8</v>
      </c>
      <c r="H44" s="183" t="n">
        <f aca="false">$E32*$B44</f>
        <v>39086.8</v>
      </c>
      <c r="I44" s="183" t="n">
        <f aca="false">$E32*$B44</f>
        <v>39086.8</v>
      </c>
      <c r="J44" s="183" t="n">
        <f aca="false">$E32*$B44</f>
        <v>39086.8</v>
      </c>
      <c r="K44" s="183" t="n">
        <f aca="false">$E32*$B44</f>
        <v>39086.8</v>
      </c>
      <c r="L44" s="183" t="n">
        <f aca="false">$E32*$B44</f>
        <v>39086.8</v>
      </c>
      <c r="M44" s="183" t="n">
        <f aca="false">$E32*$B44</f>
        <v>39086.8</v>
      </c>
      <c r="N44" s="166" t="n">
        <f aca="false">$E32*$B44</f>
        <v>39086.8</v>
      </c>
      <c r="O44" s="166" t="n">
        <f aca="false">SUM(E44:N44)</f>
        <v>390868</v>
      </c>
      <c r="P44" s="156"/>
      <c r="Q44" s="156"/>
      <c r="R44" s="156"/>
      <c r="S44" s="156"/>
      <c r="T44" s="282"/>
      <c r="U44" s="156"/>
      <c r="V44" s="156"/>
    </row>
    <row r="45" customFormat="false" ht="13.8" hidden="false" customHeight="false" outlineLevel="0" collapsed="false">
      <c r="A45" s="359"/>
      <c r="B45" s="254" t="n">
        <v>289</v>
      </c>
      <c r="C45" s="255" t="n">
        <v>5</v>
      </c>
      <c r="D45" s="357" t="s">
        <v>237</v>
      </c>
      <c r="E45" s="366" t="n">
        <f aca="false">$E33*$B45</f>
        <v>40633.4</v>
      </c>
      <c r="F45" s="183" t="n">
        <f aca="false">$E33*$B45</f>
        <v>40633.4</v>
      </c>
      <c r="G45" s="183" t="n">
        <f aca="false">$E33*$B45</f>
        <v>40633.4</v>
      </c>
      <c r="H45" s="183" t="n">
        <f aca="false">$E33*$B45</f>
        <v>40633.4</v>
      </c>
      <c r="I45" s="183" t="n">
        <f aca="false">$E33*$B45</f>
        <v>40633.4</v>
      </c>
      <c r="J45" s="183" t="n">
        <f aca="false">$E33*$B45</f>
        <v>40633.4</v>
      </c>
      <c r="K45" s="183" t="n">
        <f aca="false">$E33*$B45</f>
        <v>40633.4</v>
      </c>
      <c r="L45" s="183" t="n">
        <f aca="false">$E33*$B45</f>
        <v>40633.4</v>
      </c>
      <c r="M45" s="183" t="n">
        <f aca="false">$E33*$B45</f>
        <v>40633.4</v>
      </c>
      <c r="N45" s="166" t="n">
        <f aca="false">$E33*$B45</f>
        <v>40633.4</v>
      </c>
      <c r="O45" s="166" t="n">
        <f aca="false">SUM(E45:N45)</f>
        <v>406334</v>
      </c>
      <c r="P45" s="156"/>
      <c r="Q45" s="156"/>
      <c r="R45" s="156"/>
      <c r="S45" s="156"/>
      <c r="T45" s="282"/>
      <c r="U45" s="156"/>
      <c r="V45" s="156"/>
    </row>
    <row r="46" customFormat="false" ht="13.8" hidden="false" customHeight="false" outlineLevel="0" collapsed="false">
      <c r="A46" s="359"/>
      <c r="B46" s="254" t="n">
        <v>217</v>
      </c>
      <c r="C46" s="255" t="n">
        <v>8</v>
      </c>
      <c r="D46" s="357" t="s">
        <v>237</v>
      </c>
      <c r="E46" s="366" t="n">
        <f aca="false">$E34*$B46</f>
        <v>30510.2</v>
      </c>
      <c r="F46" s="183" t="n">
        <f aca="false">$E34*$B46</f>
        <v>30510.2</v>
      </c>
      <c r="G46" s="183" t="n">
        <f aca="false">$E34*$B46</f>
        <v>30510.2</v>
      </c>
      <c r="H46" s="183" t="n">
        <f aca="false">$E34*$B46</f>
        <v>30510.2</v>
      </c>
      <c r="I46" s="183" t="n">
        <f aca="false">$E34*$B46</f>
        <v>30510.2</v>
      </c>
      <c r="J46" s="183" t="n">
        <f aca="false">$E34*$B46</f>
        <v>30510.2</v>
      </c>
      <c r="K46" s="183" t="n">
        <f aca="false">$E34*$B46</f>
        <v>30510.2</v>
      </c>
      <c r="L46" s="183" t="n">
        <f aca="false">$E34*$B46</f>
        <v>30510.2</v>
      </c>
      <c r="M46" s="183" t="n">
        <f aca="false">$E34*$B46</f>
        <v>30510.2</v>
      </c>
      <c r="N46" s="166" t="n">
        <f aca="false">$E34*$B46</f>
        <v>30510.2</v>
      </c>
      <c r="O46" s="166" t="n">
        <f aca="false">SUM(E46:N46)</f>
        <v>305102</v>
      </c>
      <c r="P46" s="156"/>
      <c r="Q46" s="156"/>
      <c r="R46" s="156"/>
      <c r="S46" s="156"/>
      <c r="T46" s="282"/>
      <c r="U46" s="156"/>
      <c r="V46" s="156"/>
    </row>
    <row r="47" customFormat="false" ht="13.8" hidden="false" customHeight="false" outlineLevel="0" collapsed="false">
      <c r="A47" s="359"/>
      <c r="B47" s="254" t="n">
        <v>115</v>
      </c>
      <c r="C47" s="255" t="n">
        <v>10</v>
      </c>
      <c r="D47" s="357" t="s">
        <v>238</v>
      </c>
      <c r="E47" s="366" t="n">
        <f aca="false">$E35*$B47</f>
        <v>32338</v>
      </c>
      <c r="F47" s="183" t="n">
        <f aca="false">$E35*$B47</f>
        <v>32338</v>
      </c>
      <c r="G47" s="183" t="n">
        <f aca="false">$E35*$B47</f>
        <v>32338</v>
      </c>
      <c r="H47" s="183" t="n">
        <f aca="false">$E35*$B47</f>
        <v>32338</v>
      </c>
      <c r="I47" s="183" t="n">
        <f aca="false">$E35*$B47</f>
        <v>32338</v>
      </c>
      <c r="J47" s="183" t="n">
        <f aca="false">$E35*$B47</f>
        <v>32338</v>
      </c>
      <c r="K47" s="183" t="n">
        <f aca="false">$E35*$B47</f>
        <v>32338</v>
      </c>
      <c r="L47" s="183" t="n">
        <f aca="false">$E35*$B47</f>
        <v>32338</v>
      </c>
      <c r="M47" s="183" t="n">
        <f aca="false">$E35*$B47</f>
        <v>32338</v>
      </c>
      <c r="N47" s="166" t="n">
        <f aca="false">$E35*$B47</f>
        <v>32338</v>
      </c>
      <c r="O47" s="166" t="n">
        <f aca="false">SUM(E47:N47)</f>
        <v>323380</v>
      </c>
      <c r="P47" s="156"/>
      <c r="Q47" s="156"/>
      <c r="R47" s="156"/>
      <c r="S47" s="156"/>
      <c r="T47" s="282"/>
      <c r="U47" s="156"/>
      <c r="V47" s="156"/>
    </row>
    <row r="48" customFormat="false" ht="13.8" hidden="false" customHeight="false" outlineLevel="0" collapsed="false">
      <c r="A48" s="359"/>
      <c r="B48" s="254" t="n">
        <v>23</v>
      </c>
      <c r="C48" s="255" t="n">
        <v>20</v>
      </c>
      <c r="D48" s="357" t="s">
        <v>238</v>
      </c>
      <c r="E48" s="366" t="n">
        <f aca="false">$E36*$B48</f>
        <v>6467.6</v>
      </c>
      <c r="F48" s="183" t="n">
        <f aca="false">$E36*$B48</f>
        <v>6467.6</v>
      </c>
      <c r="G48" s="183" t="n">
        <f aca="false">$E36*$B48</f>
        <v>6467.6</v>
      </c>
      <c r="H48" s="183" t="n">
        <f aca="false">$E36*$B48</f>
        <v>6467.6</v>
      </c>
      <c r="I48" s="183" t="n">
        <f aca="false">$E36*$B48</f>
        <v>6467.6</v>
      </c>
      <c r="J48" s="183" t="n">
        <f aca="false">$E36*$B48</f>
        <v>6467.6</v>
      </c>
      <c r="K48" s="183" t="n">
        <f aca="false">$E36*$B48</f>
        <v>6467.6</v>
      </c>
      <c r="L48" s="183" t="n">
        <f aca="false">$E36*$B48</f>
        <v>6467.6</v>
      </c>
      <c r="M48" s="183" t="n">
        <f aca="false">$E36*$B48</f>
        <v>6467.6</v>
      </c>
      <c r="N48" s="166" t="n">
        <f aca="false">$E36*$B48</f>
        <v>6467.6</v>
      </c>
      <c r="O48" s="166" t="n">
        <f aca="false">SUM(E48:N48)</f>
        <v>64676</v>
      </c>
      <c r="P48" s="156"/>
      <c r="Q48" s="156"/>
      <c r="R48" s="156"/>
      <c r="S48" s="156"/>
      <c r="T48" s="282"/>
      <c r="U48" s="156"/>
      <c r="V48" s="156"/>
    </row>
    <row r="49" customFormat="false" ht="13.8" hidden="false" customHeight="false" outlineLevel="0" collapsed="false">
      <c r="A49" s="359"/>
      <c r="B49" s="259" t="n">
        <v>11</v>
      </c>
      <c r="C49" s="204" t="n">
        <v>30</v>
      </c>
      <c r="D49" s="360" t="s">
        <v>238</v>
      </c>
      <c r="E49" s="367" t="n">
        <f aca="false">$E37*$B49</f>
        <v>3093.2</v>
      </c>
      <c r="F49" s="368" t="n">
        <f aca="false">$E37*$B49</f>
        <v>3093.2</v>
      </c>
      <c r="G49" s="368" t="n">
        <f aca="false">$E37*$B49</f>
        <v>3093.2</v>
      </c>
      <c r="H49" s="368" t="n">
        <f aca="false">$E37*$B49</f>
        <v>3093.2</v>
      </c>
      <c r="I49" s="368" t="n">
        <f aca="false">$E37*$B49</f>
        <v>3093.2</v>
      </c>
      <c r="J49" s="368" t="n">
        <f aca="false">$E37*$B49</f>
        <v>3093.2</v>
      </c>
      <c r="K49" s="368" t="n">
        <f aca="false">$E37*$B49</f>
        <v>3093.2</v>
      </c>
      <c r="L49" s="368" t="n">
        <f aca="false">$E37*$B49</f>
        <v>3093.2</v>
      </c>
      <c r="M49" s="368" t="n">
        <f aca="false">$E37*$B49</f>
        <v>3093.2</v>
      </c>
      <c r="N49" s="170" t="n">
        <f aca="false">$E37*$B49</f>
        <v>3093.2</v>
      </c>
      <c r="O49" s="170" t="n">
        <f aca="false">SUM(E49:N49)</f>
        <v>30932</v>
      </c>
      <c r="P49" s="156"/>
      <c r="Q49" s="156"/>
      <c r="R49" s="156"/>
      <c r="S49" s="156"/>
      <c r="T49" s="282"/>
      <c r="U49" s="156"/>
      <c r="V49" s="156"/>
    </row>
    <row r="50" customFormat="false" ht="13.8" hidden="false" customHeight="false" outlineLevel="0" collapsed="false">
      <c r="A50" s="359"/>
      <c r="B50" s="237" t="s">
        <v>248</v>
      </c>
      <c r="C50" s="369"/>
      <c r="D50" s="369"/>
      <c r="E50" s="368" t="n">
        <f aca="false">SUM(E43:E49)</f>
        <v>171813.2</v>
      </c>
      <c r="F50" s="368" t="n">
        <f aca="false">SUM(F43:F49)</f>
        <v>171813.2</v>
      </c>
      <c r="G50" s="368" t="n">
        <f aca="false">SUM(G43:G49)</f>
        <v>171813.2</v>
      </c>
      <c r="H50" s="368" t="n">
        <f aca="false">SUM(H43:H49)</f>
        <v>171813.2</v>
      </c>
      <c r="I50" s="368" t="n">
        <f aca="false">SUM(I43:I49)</f>
        <v>171813.2</v>
      </c>
      <c r="J50" s="368" t="n">
        <f aca="false">SUM(J43:J49)</f>
        <v>171813.2</v>
      </c>
      <c r="K50" s="368" t="n">
        <f aca="false">SUM(K43:K49)</f>
        <v>171813.2</v>
      </c>
      <c r="L50" s="368" t="n">
        <f aca="false">SUM(L43:L49)</f>
        <v>171813.2</v>
      </c>
      <c r="M50" s="368" t="n">
        <f aca="false">SUM(M43:M49)</f>
        <v>171813.2</v>
      </c>
      <c r="N50" s="368" t="n">
        <f aca="false">SUM(N43:N49)</f>
        <v>171813.2</v>
      </c>
      <c r="O50" s="170" t="n">
        <f aca="false">SUM(O43:O49)</f>
        <v>1718132</v>
      </c>
      <c r="P50" s="183"/>
      <c r="Q50" s="156"/>
      <c r="R50" s="156"/>
      <c r="S50" s="156"/>
      <c r="T50" s="282"/>
      <c r="U50" s="156"/>
      <c r="V50" s="156"/>
    </row>
    <row r="51" customFormat="false" ht="13.8" hidden="false" customHeight="false" outlineLevel="0" collapsed="false">
      <c r="A51" s="359"/>
      <c r="B51" s="156"/>
      <c r="C51" s="156"/>
      <c r="D51" s="156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56"/>
      <c r="Q51" s="156"/>
      <c r="R51" s="156"/>
      <c r="S51" s="156"/>
      <c r="T51" s="282"/>
      <c r="U51" s="156"/>
      <c r="V51" s="156"/>
    </row>
    <row r="52" customFormat="false" ht="13.8" hidden="false" customHeight="false" outlineLevel="0" collapsed="false">
      <c r="A52" s="359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282"/>
      <c r="U52" s="156"/>
      <c r="V52" s="156"/>
    </row>
    <row r="53" customFormat="false" ht="13.8" hidden="false" customHeight="false" outlineLevel="0" collapsed="false">
      <c r="A53" s="359"/>
      <c r="B53" s="281" t="s">
        <v>249</v>
      </c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156"/>
      <c r="N53" s="156"/>
      <c r="O53" s="156"/>
      <c r="P53" s="156"/>
      <c r="Q53" s="156"/>
      <c r="R53" s="156"/>
      <c r="S53" s="156"/>
      <c r="T53" s="282"/>
      <c r="U53" s="156"/>
      <c r="V53" s="156"/>
    </row>
    <row r="54" customFormat="false" ht="14.9" hidden="false" customHeight="true" outlineLevel="0" collapsed="false">
      <c r="A54" s="359"/>
      <c r="B54" s="150" t="s">
        <v>176</v>
      </c>
      <c r="C54" s="150" t="s">
        <v>127</v>
      </c>
      <c r="D54" s="150"/>
      <c r="E54" s="150"/>
      <c r="F54" s="150"/>
      <c r="G54" s="150"/>
      <c r="H54" s="150"/>
      <c r="I54" s="150"/>
      <c r="J54" s="150"/>
      <c r="K54" s="150"/>
      <c r="L54" s="150"/>
      <c r="M54" s="156"/>
      <c r="N54" s="156"/>
      <c r="O54" s="156"/>
      <c r="P54" s="156"/>
      <c r="Q54" s="156"/>
      <c r="R54" s="156"/>
      <c r="S54" s="156"/>
      <c r="T54" s="282"/>
      <c r="U54" s="156"/>
      <c r="V54" s="156"/>
    </row>
    <row r="55" customFormat="false" ht="13.8" hidden="false" customHeight="false" outlineLevel="0" collapsed="false">
      <c r="A55" s="359"/>
      <c r="B55" s="150"/>
      <c r="C55" s="276" t="s">
        <v>129</v>
      </c>
      <c r="D55" s="261" t="s">
        <v>130</v>
      </c>
      <c r="E55" s="283" t="s">
        <v>131</v>
      </c>
      <c r="F55" s="260" t="s">
        <v>132</v>
      </c>
      <c r="G55" s="261" t="s">
        <v>133</v>
      </c>
      <c r="H55" s="261" t="s">
        <v>134</v>
      </c>
      <c r="I55" s="260" t="s">
        <v>135</v>
      </c>
      <c r="J55" s="283" t="s">
        <v>136</v>
      </c>
      <c r="K55" s="261" t="s">
        <v>137</v>
      </c>
      <c r="L55" s="262" t="s">
        <v>138</v>
      </c>
      <c r="M55" s="156"/>
      <c r="N55" s="156"/>
      <c r="O55" s="156"/>
      <c r="P55" s="156"/>
      <c r="Q55" s="156"/>
      <c r="R55" s="156"/>
      <c r="S55" s="156"/>
      <c r="T55" s="282"/>
      <c r="U55" s="156"/>
      <c r="V55" s="156"/>
    </row>
    <row r="56" customFormat="false" ht="13.8" hidden="false" customHeight="false" outlineLevel="0" collapsed="false">
      <c r="A56" s="359"/>
      <c r="B56" s="254" t="s">
        <v>177</v>
      </c>
      <c r="C56" s="273" t="n">
        <v>140.6</v>
      </c>
      <c r="D56" s="256" t="n">
        <v>140.6</v>
      </c>
      <c r="E56" s="286" t="n">
        <v>50</v>
      </c>
      <c r="F56" s="285" t="n">
        <v>50</v>
      </c>
      <c r="G56" s="285" t="n">
        <v>50</v>
      </c>
      <c r="H56" s="285" t="n">
        <v>50</v>
      </c>
      <c r="I56" s="285" t="n">
        <v>50</v>
      </c>
      <c r="J56" s="286" t="n">
        <v>50</v>
      </c>
      <c r="K56" s="285" t="n">
        <v>50</v>
      </c>
      <c r="L56" s="295" t="n">
        <v>50</v>
      </c>
      <c r="M56" s="156"/>
      <c r="N56" s="156"/>
      <c r="O56" s="156"/>
      <c r="P56" s="156"/>
      <c r="Q56" s="156"/>
      <c r="R56" s="156"/>
      <c r="S56" s="156"/>
      <c r="T56" s="282"/>
      <c r="U56" s="156"/>
      <c r="V56" s="156"/>
    </row>
    <row r="57" customFormat="false" ht="28.35" hidden="false" customHeight="false" outlineLevel="0" collapsed="false">
      <c r="A57" s="290"/>
      <c r="B57" s="288" t="s">
        <v>250</v>
      </c>
      <c r="C57" s="289" t="n">
        <v>281.2</v>
      </c>
      <c r="D57" s="278" t="n">
        <v>281.2</v>
      </c>
      <c r="E57" s="278" t="n">
        <v>140.6</v>
      </c>
      <c r="F57" s="278" t="n">
        <v>140.6</v>
      </c>
      <c r="G57" s="278" t="n">
        <v>140.6</v>
      </c>
      <c r="H57" s="278" t="n">
        <v>140.6</v>
      </c>
      <c r="I57" s="278" t="n">
        <v>140.6</v>
      </c>
      <c r="J57" s="278" t="n">
        <v>140.6</v>
      </c>
      <c r="K57" s="278" t="n">
        <v>140.6</v>
      </c>
      <c r="L57" s="265" t="n">
        <v>140.6</v>
      </c>
      <c r="M57" s="156"/>
      <c r="N57" s="156"/>
      <c r="O57" s="156"/>
      <c r="P57" s="156"/>
      <c r="Q57" s="156"/>
      <c r="R57" s="156"/>
      <c r="S57" s="156"/>
      <c r="T57" s="282"/>
      <c r="U57" s="156"/>
      <c r="V57" s="156"/>
    </row>
    <row r="58" customFormat="false" ht="13.8" hidden="false" customHeight="false" outlineLevel="0" collapsed="false">
      <c r="A58" s="290"/>
      <c r="B58" s="156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56"/>
      <c r="N58" s="156"/>
      <c r="O58" s="156"/>
      <c r="P58" s="156"/>
      <c r="Q58" s="156"/>
      <c r="R58" s="156"/>
      <c r="S58" s="156"/>
      <c r="T58" s="282"/>
      <c r="U58" s="156"/>
      <c r="V58" s="156"/>
    </row>
    <row r="59" customFormat="false" ht="13.8" hidden="false" customHeight="false" outlineLevel="0" collapsed="false">
      <c r="A59" s="290"/>
      <c r="B59" s="156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56"/>
      <c r="N59" s="156"/>
      <c r="O59" s="156"/>
      <c r="P59" s="156"/>
      <c r="Q59" s="156"/>
      <c r="R59" s="156"/>
      <c r="S59" s="156"/>
      <c r="T59" s="282"/>
      <c r="U59" s="156"/>
      <c r="V59" s="156"/>
    </row>
    <row r="60" customFormat="false" ht="13.8" hidden="false" customHeight="false" outlineLevel="0" collapsed="false">
      <c r="A60" s="149"/>
      <c r="B60" s="354" t="s">
        <v>251</v>
      </c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56"/>
      <c r="N60" s="156"/>
      <c r="O60" s="156"/>
      <c r="P60" s="156"/>
      <c r="Q60" s="156"/>
      <c r="R60" s="156"/>
      <c r="S60" s="156"/>
      <c r="T60" s="282"/>
      <c r="U60" s="156"/>
      <c r="V60" s="156"/>
    </row>
    <row r="61" customFormat="false" ht="14.9" hidden="false" customHeight="true" outlineLevel="0" collapsed="false">
      <c r="A61" s="149"/>
      <c r="B61" s="362" t="s">
        <v>119</v>
      </c>
      <c r="C61" s="150" t="s">
        <v>164</v>
      </c>
      <c r="D61" s="362" t="s">
        <v>243</v>
      </c>
      <c r="E61" s="150" t="s">
        <v>127</v>
      </c>
      <c r="F61" s="150"/>
      <c r="G61" s="150"/>
      <c r="H61" s="150"/>
      <c r="I61" s="150"/>
      <c r="J61" s="150"/>
      <c r="K61" s="150"/>
      <c r="L61" s="150"/>
      <c r="M61" s="150"/>
      <c r="N61" s="150"/>
      <c r="O61" s="150" t="s">
        <v>172</v>
      </c>
      <c r="P61" s="149"/>
      <c r="Q61" s="149"/>
      <c r="R61" s="149"/>
      <c r="S61" s="149"/>
      <c r="T61" s="149"/>
      <c r="U61" s="149"/>
      <c r="V61" s="149"/>
      <c r="W61" s="149"/>
    </row>
    <row r="62" customFormat="false" ht="15.75" hidden="false" customHeight="true" outlineLevel="0" collapsed="false">
      <c r="A62" s="370" t="s">
        <v>252</v>
      </c>
      <c r="B62" s="362"/>
      <c r="C62" s="150"/>
      <c r="D62" s="362"/>
      <c r="E62" s="273" t="s">
        <v>129</v>
      </c>
      <c r="F62" s="257" t="s">
        <v>130</v>
      </c>
      <c r="G62" s="363" t="s">
        <v>131</v>
      </c>
      <c r="H62" s="256" t="s">
        <v>132</v>
      </c>
      <c r="I62" s="257" t="s">
        <v>133</v>
      </c>
      <c r="J62" s="257" t="s">
        <v>134</v>
      </c>
      <c r="K62" s="256" t="s">
        <v>135</v>
      </c>
      <c r="L62" s="363" t="s">
        <v>136</v>
      </c>
      <c r="M62" s="257" t="s">
        <v>137</v>
      </c>
      <c r="N62" s="258" t="s">
        <v>138</v>
      </c>
      <c r="O62" s="150"/>
      <c r="P62" s="149"/>
      <c r="Q62" s="149"/>
      <c r="R62" s="149"/>
      <c r="S62" s="149"/>
      <c r="T62" s="149"/>
      <c r="U62" s="149"/>
      <c r="V62" s="149"/>
      <c r="W62" s="149"/>
    </row>
    <row r="63" customFormat="false" ht="13.8" hidden="false" customHeight="false" outlineLevel="0" collapsed="false">
      <c r="A63" s="370"/>
      <c r="B63" s="254" t="n">
        <v>140</v>
      </c>
      <c r="C63" s="255" t="n">
        <v>2</v>
      </c>
      <c r="D63" s="357" t="s">
        <v>236</v>
      </c>
      <c r="E63" s="371" t="n">
        <f aca="false">C$56*$B63</f>
        <v>19684</v>
      </c>
      <c r="F63" s="372" t="n">
        <f aca="false">D$56*$B63</f>
        <v>19684</v>
      </c>
      <c r="G63" s="372" t="n">
        <f aca="false">E$56*$B63</f>
        <v>7000</v>
      </c>
      <c r="H63" s="372" t="n">
        <f aca="false">F$56*$B63</f>
        <v>7000</v>
      </c>
      <c r="I63" s="372" t="n">
        <f aca="false">G$56*$B63</f>
        <v>7000</v>
      </c>
      <c r="J63" s="372" t="n">
        <f aca="false">H$56*$B63</f>
        <v>7000</v>
      </c>
      <c r="K63" s="372" t="n">
        <f aca="false">I$56*$B63</f>
        <v>7000</v>
      </c>
      <c r="L63" s="372" t="n">
        <f aca="false">J$56*$B63</f>
        <v>7000</v>
      </c>
      <c r="M63" s="372" t="n">
        <f aca="false">K$56*$B63</f>
        <v>7000</v>
      </c>
      <c r="N63" s="373" t="n">
        <f aca="false">L$56*$B63</f>
        <v>7000</v>
      </c>
      <c r="O63" s="374" t="n">
        <f aca="false">SUM(E63:N63)</f>
        <v>95368</v>
      </c>
      <c r="P63" s="149"/>
      <c r="Q63" s="149"/>
      <c r="R63" s="149"/>
      <c r="S63" s="149"/>
      <c r="T63" s="149"/>
      <c r="U63" s="149"/>
      <c r="V63" s="149"/>
      <c r="W63" s="149"/>
    </row>
    <row r="64" customFormat="false" ht="13.8" hidden="false" customHeight="false" outlineLevel="0" collapsed="false">
      <c r="A64" s="149"/>
      <c r="B64" s="254" t="n">
        <v>278</v>
      </c>
      <c r="C64" s="255" t="n">
        <v>3</v>
      </c>
      <c r="D64" s="357" t="s">
        <v>236</v>
      </c>
      <c r="E64" s="375" t="n">
        <f aca="false">C$56*$B64</f>
        <v>39086.8</v>
      </c>
      <c r="F64" s="267" t="n">
        <f aca="false">D$56*$B64</f>
        <v>39086.8</v>
      </c>
      <c r="G64" s="267" t="n">
        <f aca="false">E$56*$B64</f>
        <v>13900</v>
      </c>
      <c r="H64" s="267" t="n">
        <f aca="false">F$56*$B64</f>
        <v>13900</v>
      </c>
      <c r="I64" s="267" t="n">
        <f aca="false">G$56*$B64</f>
        <v>13900</v>
      </c>
      <c r="J64" s="267" t="n">
        <f aca="false">H$56*$B64</f>
        <v>13900</v>
      </c>
      <c r="K64" s="267" t="n">
        <f aca="false">I$56*$B64</f>
        <v>13900</v>
      </c>
      <c r="L64" s="267" t="n">
        <f aca="false">J$56*$B64</f>
        <v>13900</v>
      </c>
      <c r="M64" s="267" t="n">
        <f aca="false">K$56*$B64</f>
        <v>13900</v>
      </c>
      <c r="N64" s="374" t="n">
        <f aca="false">L$56*$B64</f>
        <v>13900</v>
      </c>
      <c r="O64" s="374" t="n">
        <f aca="false">SUM(E64:N64)</f>
        <v>189373.6</v>
      </c>
      <c r="P64" s="149"/>
      <c r="Q64" s="149"/>
      <c r="R64" s="149"/>
      <c r="S64" s="149"/>
      <c r="T64" s="149"/>
      <c r="U64" s="149"/>
      <c r="V64" s="149"/>
      <c r="W64" s="149"/>
    </row>
    <row r="65" customFormat="false" ht="13.8" hidden="false" customHeight="false" outlineLevel="0" collapsed="false">
      <c r="A65" s="149"/>
      <c r="B65" s="254" t="n">
        <v>289</v>
      </c>
      <c r="C65" s="255" t="n">
        <v>5</v>
      </c>
      <c r="D65" s="357" t="s">
        <v>236</v>
      </c>
      <c r="E65" s="375" t="n">
        <f aca="false">C$56*$B65</f>
        <v>40633.4</v>
      </c>
      <c r="F65" s="267" t="n">
        <f aca="false">D$56*$B65</f>
        <v>40633.4</v>
      </c>
      <c r="G65" s="267" t="n">
        <f aca="false">E$56*$B65</f>
        <v>14450</v>
      </c>
      <c r="H65" s="267" t="n">
        <f aca="false">F$56*$B65</f>
        <v>14450</v>
      </c>
      <c r="I65" s="267" t="n">
        <f aca="false">G$56*$B65</f>
        <v>14450</v>
      </c>
      <c r="J65" s="267" t="n">
        <f aca="false">H$56*$B65</f>
        <v>14450</v>
      </c>
      <c r="K65" s="267" t="n">
        <f aca="false">I$56*$B65</f>
        <v>14450</v>
      </c>
      <c r="L65" s="267" t="n">
        <f aca="false">J$56*$B65</f>
        <v>14450</v>
      </c>
      <c r="M65" s="267" t="n">
        <f aca="false">K$56*$B65</f>
        <v>14450</v>
      </c>
      <c r="N65" s="374" t="n">
        <f aca="false">L$56*$B65</f>
        <v>14450</v>
      </c>
      <c r="O65" s="374" t="n">
        <f aca="false">SUM(E65:N65)</f>
        <v>196866.8</v>
      </c>
      <c r="P65" s="149"/>
      <c r="Q65" s="149"/>
      <c r="R65" s="149"/>
      <c r="S65" s="149"/>
      <c r="T65" s="149"/>
      <c r="U65" s="149"/>
      <c r="V65" s="149"/>
      <c r="W65" s="149"/>
    </row>
    <row r="66" customFormat="false" ht="13.8" hidden="false" customHeight="false" outlineLevel="0" collapsed="false">
      <c r="A66" s="149"/>
      <c r="B66" s="254" t="n">
        <v>217</v>
      </c>
      <c r="C66" s="255" t="n">
        <v>8</v>
      </c>
      <c r="D66" s="357" t="s">
        <v>236</v>
      </c>
      <c r="E66" s="375" t="n">
        <f aca="false">C$56*$B66</f>
        <v>30510.2</v>
      </c>
      <c r="F66" s="267" t="n">
        <f aca="false">D$56*$B66</f>
        <v>30510.2</v>
      </c>
      <c r="G66" s="267" t="n">
        <f aca="false">E$56*$B66</f>
        <v>10850</v>
      </c>
      <c r="H66" s="267" t="n">
        <f aca="false">F$56*$B66</f>
        <v>10850</v>
      </c>
      <c r="I66" s="267" t="n">
        <f aca="false">G$56*$B66</f>
        <v>10850</v>
      </c>
      <c r="J66" s="267" t="n">
        <f aca="false">H$56*$B66</f>
        <v>10850</v>
      </c>
      <c r="K66" s="267" t="n">
        <f aca="false">I$56*$B66</f>
        <v>10850</v>
      </c>
      <c r="L66" s="267" t="n">
        <f aca="false">J$56*$B66</f>
        <v>10850</v>
      </c>
      <c r="M66" s="267" t="n">
        <f aca="false">K$56*$B66</f>
        <v>10850</v>
      </c>
      <c r="N66" s="374" t="n">
        <f aca="false">L$56*$B66</f>
        <v>10850</v>
      </c>
      <c r="O66" s="374" t="n">
        <f aca="false">SUM(E66:N66)</f>
        <v>147820.4</v>
      </c>
      <c r="P66" s="149"/>
      <c r="Q66" s="149"/>
      <c r="R66" s="149"/>
      <c r="S66" s="149"/>
      <c r="T66" s="149"/>
      <c r="U66" s="149"/>
      <c r="V66" s="149"/>
      <c r="W66" s="149"/>
    </row>
    <row r="67" customFormat="false" ht="13.8" hidden="false" customHeight="false" outlineLevel="0" collapsed="false">
      <c r="A67" s="149"/>
      <c r="B67" s="254" t="n">
        <v>115</v>
      </c>
      <c r="C67" s="255" t="n">
        <v>10</v>
      </c>
      <c r="D67" s="357" t="s">
        <v>237</v>
      </c>
      <c r="E67" s="375" t="n">
        <f aca="false">C$57*$B67</f>
        <v>32338</v>
      </c>
      <c r="F67" s="267" t="n">
        <f aca="false">D$57*$B67</f>
        <v>32338</v>
      </c>
      <c r="G67" s="267" t="n">
        <f aca="false">E$57*$B67</f>
        <v>16169</v>
      </c>
      <c r="H67" s="267" t="n">
        <f aca="false">F$57*$B67</f>
        <v>16169</v>
      </c>
      <c r="I67" s="267" t="n">
        <f aca="false">G$57*$B67</f>
        <v>16169</v>
      </c>
      <c r="J67" s="267" t="n">
        <f aca="false">H$57*$B67</f>
        <v>16169</v>
      </c>
      <c r="K67" s="267" t="n">
        <f aca="false">I$57*$B67</f>
        <v>16169</v>
      </c>
      <c r="L67" s="267" t="n">
        <f aca="false">J$57*$B67</f>
        <v>16169</v>
      </c>
      <c r="M67" s="267" t="n">
        <f aca="false">K$57*$B67</f>
        <v>16169</v>
      </c>
      <c r="N67" s="374" t="n">
        <f aca="false">L$57*$B67</f>
        <v>16169</v>
      </c>
      <c r="O67" s="374" t="n">
        <f aca="false">SUM(E67:N67)</f>
        <v>194028</v>
      </c>
      <c r="P67" s="149"/>
      <c r="Q67" s="149"/>
      <c r="R67" s="149"/>
      <c r="S67" s="149"/>
      <c r="T67" s="149"/>
      <c r="U67" s="149"/>
      <c r="V67" s="149"/>
      <c r="W67" s="149"/>
      <c r="AB67" s="376"/>
    </row>
    <row r="68" customFormat="false" ht="13.8" hidden="false" customHeight="false" outlineLevel="0" collapsed="false">
      <c r="A68" s="149"/>
      <c r="B68" s="254" t="n">
        <v>23</v>
      </c>
      <c r="C68" s="255" t="n">
        <v>20</v>
      </c>
      <c r="D68" s="357" t="s">
        <v>237</v>
      </c>
      <c r="E68" s="375" t="n">
        <f aca="false">C$57*$B68</f>
        <v>6467.6</v>
      </c>
      <c r="F68" s="267" t="n">
        <f aca="false">D$57*$B68</f>
        <v>6467.6</v>
      </c>
      <c r="G68" s="267" t="n">
        <f aca="false">E$57*$B68</f>
        <v>3233.8</v>
      </c>
      <c r="H68" s="267" t="n">
        <f aca="false">F$57*$B68</f>
        <v>3233.8</v>
      </c>
      <c r="I68" s="267" t="n">
        <f aca="false">G$57*$B68</f>
        <v>3233.8</v>
      </c>
      <c r="J68" s="267" t="n">
        <f aca="false">H$57*$B68</f>
        <v>3233.8</v>
      </c>
      <c r="K68" s="267" t="n">
        <f aca="false">I$57*$B68</f>
        <v>3233.8</v>
      </c>
      <c r="L68" s="267" t="n">
        <f aca="false">J$57*$B68</f>
        <v>3233.8</v>
      </c>
      <c r="M68" s="267" t="n">
        <f aca="false">K$57*$B68</f>
        <v>3233.8</v>
      </c>
      <c r="N68" s="374" t="n">
        <f aca="false">L$57*$B68</f>
        <v>3233.8</v>
      </c>
      <c r="O68" s="374" t="n">
        <f aca="false">SUM(E68:N68)</f>
        <v>38805.6</v>
      </c>
      <c r="P68" s="149"/>
      <c r="Q68" s="149"/>
      <c r="R68" s="149"/>
      <c r="S68" s="149"/>
      <c r="T68" s="149"/>
      <c r="U68" s="149"/>
      <c r="V68" s="149"/>
      <c r="W68" s="149"/>
    </row>
    <row r="69" customFormat="false" ht="13.8" hidden="false" customHeight="false" outlineLevel="0" collapsed="false">
      <c r="A69" s="149"/>
      <c r="B69" s="254" t="n">
        <v>11</v>
      </c>
      <c r="C69" s="255" t="n">
        <v>30</v>
      </c>
      <c r="D69" s="357" t="s">
        <v>237</v>
      </c>
      <c r="E69" s="377" t="n">
        <f aca="false">C$57*$B69</f>
        <v>3093.2</v>
      </c>
      <c r="F69" s="378" t="n">
        <f aca="false">D$57*$B69</f>
        <v>3093.2</v>
      </c>
      <c r="G69" s="378" t="n">
        <f aca="false">E$57*$B69</f>
        <v>1546.6</v>
      </c>
      <c r="H69" s="378" t="n">
        <f aca="false">F$57*$B69</f>
        <v>1546.6</v>
      </c>
      <c r="I69" s="378" t="n">
        <f aca="false">G$57*$B69</f>
        <v>1546.6</v>
      </c>
      <c r="J69" s="378" t="n">
        <f aca="false">H$57*$B69</f>
        <v>1546.6</v>
      </c>
      <c r="K69" s="378" t="n">
        <f aca="false">I$57*$B69</f>
        <v>1546.6</v>
      </c>
      <c r="L69" s="378" t="n">
        <f aca="false">J$57*$B69</f>
        <v>1546.6</v>
      </c>
      <c r="M69" s="378" t="n">
        <f aca="false">K$57*$B69</f>
        <v>1546.6</v>
      </c>
      <c r="N69" s="379" t="n">
        <f aca="false">L$57*$B69</f>
        <v>1546.6</v>
      </c>
      <c r="O69" s="374" t="n">
        <f aca="false">SUM(E69:N69)</f>
        <v>18559.2</v>
      </c>
      <c r="P69" s="149"/>
      <c r="Q69" s="149"/>
      <c r="R69" s="149"/>
      <c r="S69" s="149"/>
      <c r="T69" s="149"/>
      <c r="U69" s="149"/>
      <c r="V69" s="149"/>
      <c r="W69" s="149"/>
    </row>
    <row r="70" customFormat="false" ht="13.8" hidden="false" customHeight="false" outlineLevel="0" collapsed="false">
      <c r="A70" s="149"/>
      <c r="B70" s="263" t="s">
        <v>248</v>
      </c>
      <c r="C70" s="264"/>
      <c r="D70" s="264"/>
      <c r="E70" s="378" t="n">
        <f aca="false">SUM(E63:E69)</f>
        <v>171813.2</v>
      </c>
      <c r="F70" s="378" t="n">
        <f aca="false">SUM(F63:F69)</f>
        <v>171813.2</v>
      </c>
      <c r="G70" s="378" t="n">
        <f aca="false">SUM(G63:G69)</f>
        <v>67149.4</v>
      </c>
      <c r="H70" s="378" t="n">
        <f aca="false">SUM(H63:H69)</f>
        <v>67149.4</v>
      </c>
      <c r="I70" s="378" t="n">
        <f aca="false">SUM(I63:I69)</f>
        <v>67149.4</v>
      </c>
      <c r="J70" s="378" t="n">
        <f aca="false">SUM(J63:J69)</f>
        <v>67149.4</v>
      </c>
      <c r="K70" s="378" t="n">
        <f aca="false">SUM(K63:K69)</f>
        <v>67149.4</v>
      </c>
      <c r="L70" s="378" t="n">
        <f aca="false">SUM(L63:L69)</f>
        <v>67149.4</v>
      </c>
      <c r="M70" s="378" t="n">
        <f aca="false">SUM(M63:M69)</f>
        <v>67149.4</v>
      </c>
      <c r="N70" s="378" t="n">
        <f aca="false">SUM(N63:N69)</f>
        <v>67149.4</v>
      </c>
      <c r="O70" s="380" t="n">
        <f aca="false">SUM(O63:O69)</f>
        <v>880821.6</v>
      </c>
      <c r="P70" s="149"/>
      <c r="Q70" s="149"/>
      <c r="R70" s="149"/>
      <c r="S70" s="149"/>
      <c r="T70" s="149"/>
      <c r="U70" s="149"/>
      <c r="V70" s="149"/>
      <c r="W70" s="149"/>
    </row>
    <row r="71" customFormat="false" ht="13.8" hidden="false" customHeight="false" outlineLevel="0" collapsed="false">
      <c r="A71" s="149"/>
      <c r="B71" s="149" t="s">
        <v>253</v>
      </c>
      <c r="C71" s="149"/>
      <c r="D71" s="266"/>
      <c r="E71" s="266" t="n">
        <f aca="false">O70/E4/10</f>
        <v>82.0896178937558</v>
      </c>
      <c r="F71" s="149"/>
      <c r="G71" s="149"/>
      <c r="H71" s="149"/>
      <c r="I71" s="156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</row>
    <row r="72" customFormat="false" ht="13.8" hidden="false" customHeight="false" outlineLevel="0" collapsed="false">
      <c r="A72" s="149"/>
      <c r="B72" s="149"/>
      <c r="C72" s="149"/>
      <c r="D72" s="266"/>
      <c r="E72" s="266"/>
      <c r="F72" s="149"/>
      <c r="G72" s="149"/>
      <c r="H72" s="149"/>
      <c r="I72" s="156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</row>
    <row r="73" customFormat="false" ht="13.8" hidden="false" customHeight="false" outlineLevel="0" collapsed="false">
      <c r="A73" s="149"/>
      <c r="B73" s="158" t="s">
        <v>254</v>
      </c>
      <c r="C73" s="149"/>
      <c r="D73" s="149"/>
      <c r="E73" s="149"/>
      <c r="F73" s="149"/>
      <c r="G73" s="149"/>
      <c r="H73" s="149"/>
      <c r="I73" s="156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</row>
    <row r="74" customFormat="false" ht="15.75" hidden="false" customHeight="true" outlineLevel="0" collapsed="false">
      <c r="A74" s="149"/>
      <c r="B74" s="150" t="s">
        <v>255</v>
      </c>
      <c r="C74" s="150" t="s">
        <v>256</v>
      </c>
      <c r="D74" s="150" t="s">
        <v>257</v>
      </c>
      <c r="E74" s="150" t="s">
        <v>127</v>
      </c>
      <c r="F74" s="150"/>
      <c r="G74" s="150"/>
      <c r="H74" s="150"/>
      <c r="I74" s="150"/>
      <c r="J74" s="150"/>
      <c r="K74" s="150"/>
      <c r="L74" s="150"/>
      <c r="M74" s="150"/>
      <c r="N74" s="150"/>
      <c r="O74" s="150" t="s">
        <v>172</v>
      </c>
      <c r="P74" s="156"/>
      <c r="Q74" s="156"/>
      <c r="R74" s="156"/>
      <c r="S74" s="156"/>
      <c r="T74" s="156"/>
      <c r="U74" s="149"/>
      <c r="V74" s="149"/>
      <c r="W74" s="149"/>
    </row>
    <row r="75" customFormat="false" ht="15.75" hidden="false" customHeight="true" outlineLevel="0" collapsed="false">
      <c r="A75" s="149"/>
      <c r="B75" s="150"/>
      <c r="C75" s="150"/>
      <c r="D75" s="150"/>
      <c r="E75" s="276" t="s">
        <v>129</v>
      </c>
      <c r="F75" s="261" t="s">
        <v>130</v>
      </c>
      <c r="G75" s="283" t="s">
        <v>131</v>
      </c>
      <c r="H75" s="260" t="s">
        <v>132</v>
      </c>
      <c r="I75" s="261" t="s">
        <v>133</v>
      </c>
      <c r="J75" s="261" t="s">
        <v>134</v>
      </c>
      <c r="K75" s="260" t="s">
        <v>135</v>
      </c>
      <c r="L75" s="283" t="s">
        <v>136</v>
      </c>
      <c r="M75" s="261" t="s">
        <v>137</v>
      </c>
      <c r="N75" s="262" t="s">
        <v>138</v>
      </c>
      <c r="O75" s="150"/>
      <c r="P75" s="156"/>
      <c r="Q75" s="156"/>
      <c r="R75" s="156"/>
      <c r="S75" s="156"/>
      <c r="T75" s="156"/>
      <c r="U75" s="149"/>
      <c r="V75" s="149"/>
      <c r="W75" s="149"/>
    </row>
    <row r="76" customFormat="false" ht="15" hidden="false" customHeight="true" outlineLevel="0" collapsed="false">
      <c r="A76" s="149"/>
      <c r="B76" s="150"/>
      <c r="C76" s="381" t="n">
        <f aca="false">D76/E4</f>
        <v>78.0344827586207</v>
      </c>
      <c r="D76" s="300" t="n">
        <f aca="false">837310/10</f>
        <v>83731</v>
      </c>
      <c r="E76" s="300" t="n">
        <f aca="false">E50-E70</f>
        <v>0</v>
      </c>
      <c r="F76" s="300" t="n">
        <f aca="false">F50-F70</f>
        <v>0</v>
      </c>
      <c r="G76" s="300" t="n">
        <f aca="false">G50-G70</f>
        <v>104663.8</v>
      </c>
      <c r="H76" s="300" t="n">
        <f aca="false">H50-H70</f>
        <v>104663.8</v>
      </c>
      <c r="I76" s="300" t="n">
        <f aca="false">I50-I70</f>
        <v>104663.8</v>
      </c>
      <c r="J76" s="300" t="n">
        <f aca="false">J50-J70</f>
        <v>104663.8</v>
      </c>
      <c r="K76" s="300" t="n">
        <f aca="false">K50-K70</f>
        <v>104663.8</v>
      </c>
      <c r="L76" s="300" t="n">
        <f aca="false">L50-L70</f>
        <v>104663.8</v>
      </c>
      <c r="M76" s="300" t="n">
        <f aca="false">M50-M70</f>
        <v>104663.8</v>
      </c>
      <c r="N76" s="300" t="n">
        <f aca="false">N50-N70</f>
        <v>104663.8</v>
      </c>
      <c r="O76" s="382" t="n">
        <f aca="false">O50-O70</f>
        <v>837310.4</v>
      </c>
      <c r="P76" s="156"/>
      <c r="Q76" s="156"/>
      <c r="R76" s="156"/>
      <c r="S76" s="156"/>
      <c r="T76" s="156"/>
      <c r="U76" s="149"/>
      <c r="V76" s="149"/>
      <c r="W76" s="149"/>
    </row>
    <row r="77" customFormat="false" ht="13.8" hidden="false" customHeight="false" outlineLevel="0" collapsed="false">
      <c r="A77" s="149"/>
      <c r="B77" s="156"/>
      <c r="C77" s="156"/>
      <c r="D77" s="156"/>
      <c r="E77" s="256"/>
      <c r="F77" s="256"/>
      <c r="G77" s="256"/>
      <c r="H77" s="256"/>
      <c r="I77" s="256"/>
      <c r="J77" s="256"/>
      <c r="K77" s="256"/>
      <c r="L77" s="256"/>
      <c r="M77" s="256"/>
      <c r="N77" s="256"/>
      <c r="O77" s="256"/>
      <c r="P77" s="156"/>
      <c r="Q77" s="156"/>
      <c r="R77" s="156"/>
      <c r="S77" s="156"/>
      <c r="T77" s="156"/>
      <c r="U77" s="149"/>
      <c r="V77" s="149"/>
      <c r="W77" s="149"/>
    </row>
    <row r="78" customFormat="false" ht="13.8" hidden="false" customHeight="false" outlineLevel="0" collapsed="false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</row>
    <row r="79" customFormat="false" ht="13.8" hidden="false" customHeight="false" outlineLevel="0" collapsed="false">
      <c r="A79" s="149"/>
      <c r="B79" s="149"/>
      <c r="C79" s="149"/>
      <c r="D79" s="149"/>
      <c r="E79" s="266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</row>
    <row r="80" customFormat="false" ht="13.8" hidden="false" customHeight="false" outlineLevel="0" collapsed="false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</row>
    <row r="81" customFormat="false" ht="13.8" hidden="false" customHeight="false" outlineLevel="0" collapsed="false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</row>
  </sheetData>
  <mergeCells count="24">
    <mergeCell ref="B1:B2"/>
    <mergeCell ref="C15:H15"/>
    <mergeCell ref="I15:I16"/>
    <mergeCell ref="J15:J16"/>
    <mergeCell ref="A17:A19"/>
    <mergeCell ref="C22:L22"/>
    <mergeCell ref="B41:B42"/>
    <mergeCell ref="C41:C42"/>
    <mergeCell ref="D41:D42"/>
    <mergeCell ref="E41:N41"/>
    <mergeCell ref="O41:O42"/>
    <mergeCell ref="B54:B55"/>
    <mergeCell ref="C54:L54"/>
    <mergeCell ref="B61:B62"/>
    <mergeCell ref="C61:C62"/>
    <mergeCell ref="D61:D62"/>
    <mergeCell ref="E61:N61"/>
    <mergeCell ref="O61:O62"/>
    <mergeCell ref="A62:A63"/>
    <mergeCell ref="B74:B76"/>
    <mergeCell ref="C74:C75"/>
    <mergeCell ref="D74:D75"/>
    <mergeCell ref="E74:N74"/>
    <mergeCell ref="O74:O7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60.88"/>
    <col collapsed="false" customWidth="true" hidden="false" outlineLevel="0" max="3" min="3" style="0" width="10.89"/>
    <col collapsed="false" customWidth="true" hidden="false" outlineLevel="0" max="4" min="4" style="0" width="11"/>
    <col collapsed="false" customWidth="true" hidden="false" outlineLevel="0" max="5" min="5" style="0" width="22"/>
    <col collapsed="false" customWidth="true" hidden="false" outlineLevel="0" max="6" min="6" style="0" width="11"/>
  </cols>
  <sheetData>
    <row r="1" customFormat="false" ht="13.8" hidden="false" customHeight="false" outlineLevel="0" collapsed="false">
      <c r="B1" s="354" t="s">
        <v>258</v>
      </c>
    </row>
    <row r="2" customFormat="false" ht="15" hidden="false" customHeight="true" outlineLevel="0" collapsed="false">
      <c r="B2" s="383" t="s">
        <v>64</v>
      </c>
      <c r="C2" s="383" t="s">
        <v>65</v>
      </c>
      <c r="D2" s="383" t="s">
        <v>66</v>
      </c>
      <c r="E2" s="383" t="s">
        <v>67</v>
      </c>
    </row>
    <row r="3" customFormat="false" ht="24.75" hidden="false" customHeight="true" outlineLevel="0" collapsed="false">
      <c r="B3" s="383"/>
      <c r="C3" s="383"/>
      <c r="D3" s="383"/>
      <c r="E3" s="383"/>
    </row>
    <row r="4" customFormat="false" ht="13.8" hidden="false" customHeight="false" outlineLevel="0" collapsed="false">
      <c r="B4" s="48" t="s">
        <v>68</v>
      </c>
      <c r="C4" s="384" t="n">
        <v>150</v>
      </c>
      <c r="D4" s="137" t="n">
        <v>0</v>
      </c>
      <c r="E4" s="385" t="n">
        <f aca="false">C4-D4</f>
        <v>150</v>
      </c>
    </row>
    <row r="5" customFormat="false" ht="13.8" hidden="false" customHeight="false" outlineLevel="0" collapsed="false">
      <c r="B5" s="53" t="s">
        <v>259</v>
      </c>
      <c r="C5" s="386" t="n">
        <v>445</v>
      </c>
      <c r="D5" s="138" t="n">
        <v>0</v>
      </c>
      <c r="E5" s="387" t="n">
        <f aca="false">C5-D5</f>
        <v>445</v>
      </c>
    </row>
    <row r="6" customFormat="false" ht="13.8" hidden="false" customHeight="false" outlineLevel="0" collapsed="false">
      <c r="B6" s="53" t="s">
        <v>70</v>
      </c>
      <c r="C6" s="386" t="n">
        <v>227.7</v>
      </c>
      <c r="D6" s="138" t="n">
        <v>139.4</v>
      </c>
      <c r="E6" s="387" t="n">
        <f aca="false">C6-D6</f>
        <v>88.3</v>
      </c>
    </row>
    <row r="7" customFormat="false" ht="13.8" hidden="false" customHeight="false" outlineLevel="0" collapsed="false">
      <c r="B7" s="53" t="s">
        <v>71</v>
      </c>
      <c r="C7" s="386" t="n">
        <v>1800</v>
      </c>
      <c r="D7" s="138" t="n">
        <v>0</v>
      </c>
      <c r="E7" s="387" t="n">
        <f aca="false">C7-D7</f>
        <v>1800</v>
      </c>
    </row>
    <row r="8" customFormat="false" ht="13.8" hidden="false" customHeight="false" outlineLevel="0" collapsed="false">
      <c r="B8" s="139" t="s">
        <v>72</v>
      </c>
      <c r="C8" s="388" t="n">
        <v>160.12</v>
      </c>
      <c r="D8" s="140" t="n">
        <v>82.09</v>
      </c>
      <c r="E8" s="389" t="n">
        <f aca="false">C8-D8</f>
        <v>78.03</v>
      </c>
    </row>
    <row r="9" customFormat="false" ht="13.8" hidden="false" customHeight="false" outlineLevel="0" collapsed="false">
      <c r="B9" s="139" t="s">
        <v>73</v>
      </c>
      <c r="C9" s="388" t="n">
        <v>0</v>
      </c>
      <c r="D9" s="140" t="n">
        <f aca="false">(('TCO (Porovnanie)'!C51-(('SW (Hárok TCO-&gt;Tab.2 Položka 1)'!D23*10)+'HW (Hárok TCO-&gt;Tab.2 Položka 2)'!E17*10))/1073/10)</f>
        <v>1102.23889412861</v>
      </c>
      <c r="E9" s="389" t="n">
        <f aca="false">C9-D9</f>
        <v>-1102.23889412861</v>
      </c>
    </row>
    <row r="10" customFormat="false" ht="13.8" hidden="false" customHeight="false" outlineLevel="0" collapsed="false">
      <c r="B10" s="390" t="s">
        <v>74</v>
      </c>
      <c r="C10" s="391" t="n">
        <f aca="false">SUM(C4:C9)</f>
        <v>2782.82</v>
      </c>
      <c r="D10" s="144" t="n">
        <f aca="false">SUM(D4:D9)</f>
        <v>1323.72889412861</v>
      </c>
      <c r="E10" s="392" t="n">
        <f aca="false">SUM(E4:E9)</f>
        <v>1459.09110587139</v>
      </c>
    </row>
    <row r="11" customFormat="false" ht="13.8" hidden="false" customHeight="false" outlineLevel="0" collapsed="false">
      <c r="B11" s="148" t="s">
        <v>75</v>
      </c>
    </row>
    <row r="12" customFormat="false" ht="13.8" hidden="false" customHeight="false" outlineLevel="0" collapsed="false">
      <c r="B12" s="148" t="s">
        <v>76</v>
      </c>
    </row>
    <row r="13" customFormat="false" ht="13.8" hidden="false" customHeight="false" outlineLevel="0" collapsed="false">
      <c r="B13" s="148" t="s">
        <v>260</v>
      </c>
    </row>
  </sheetData>
  <mergeCells count="4">
    <mergeCell ref="B2:B3"/>
    <mergeCell ref="C2:C3"/>
    <mergeCell ref="D2:D3"/>
    <mergeCell ref="E2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2017-11-29T15:29:35Z</dcterms:created>
  <dc:creator/>
  <dc:description/>
  <dc:language>en-US</dc:language>
  <cp:lastModifiedBy/>
  <dcterms:modified xsi:type="dcterms:W3CDTF">2018-02-12T08:41:57Z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