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4.1_1" sheetId="1" state="visible" r:id="rId3"/>
    <sheet name="Nezamestanosť" sheetId="2" state="visible" r:id="rId4"/>
  </sheets>
  <definedNames>
    <definedName function="false" hidden="false" localSheetId="0" name="_edn1" vbProcedure="false">'4.1_1'!$A$63</definedName>
    <definedName function="false" hidden="false" localSheetId="0" name="_edn2" vbProcedure="false">'4.1_1'!$A$64</definedName>
    <definedName function="false" hidden="false" localSheetId="0" name="_edn3" vbProcedure="false">'4.1_1'!$A$65</definedName>
    <definedName function="false" hidden="false" localSheetId="0" name="_edn4" vbProcedure="false">'4.1_1'!$A$66</definedName>
    <definedName function="false" hidden="false" localSheetId="0" name="_edn5" vbProcedure="false">'4.1_1'!$A$67</definedName>
    <definedName function="false" hidden="false" localSheetId="0" name="_edn6" vbProcedure="false">'4.1_1'!$A$68</definedName>
    <definedName function="false" hidden="false" localSheetId="0" name="_edn7" vbProcedure="false">'4.1_1'!$A$69</definedName>
    <definedName function="false" hidden="false" localSheetId="0" name="_ednref1" vbProcedure="false">'4.1_1'!$B$11</definedName>
    <definedName function="false" hidden="false" localSheetId="0" name="_ednref2" vbProcedure="false">'4.1_1'!$B$14</definedName>
    <definedName function="false" hidden="false" localSheetId="0" name="_ednref3" vbProcedure="false">'4.1_1'!$B$15</definedName>
    <definedName function="false" hidden="false" localSheetId="0" name="_ednref4" vbProcedure="false">'4.1_1'!$B$18</definedName>
    <definedName function="false" hidden="false" localSheetId="0" name="_ednref5" vbProcedure="false">'4.1_1'!$B$20</definedName>
    <definedName function="false" hidden="false" localSheetId="0" name="_ednref6" vbProcedure="false">'4.1_1' #REF!</definedName>
    <definedName function="false" hidden="false" localSheetId="0" name="_ednref7" vbProcedure="false">'4.1_1'!$B$48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Unknown Author</author>
  </authors>
  <commentList>
    <comment ref="H42" authorId="0">
      <text>
        <r>
          <rPr>
            <b val="true"/>
            <sz val="8"/>
            <color rgb="FF000000"/>
            <rFont val="Tahoma"/>
            <family val="2"/>
          </rPr>
          <t xml:space="preserve">ÁNO </t>
        </r>
        <r>
          <rPr>
            <sz val="8"/>
            <color rgb="FF000000"/>
            <rFont val="Tahoma"/>
            <family val="2"/>
          </rPr>
          <t xml:space="preserve">= ekologické poľnohospodárstvo
</t>
        </r>
        <r>
          <rPr>
            <b val="true"/>
            <sz val="8"/>
            <color rgb="FF000000"/>
            <rFont val="Tahoma"/>
            <family val="2"/>
          </rPr>
          <t xml:space="preserve">NIE </t>
        </r>
        <r>
          <rPr>
            <sz val="8"/>
            <color rgb="FF000000"/>
            <rFont val="Tahoma"/>
            <family val="2"/>
          </rPr>
          <t xml:space="preserve">= základná intenzita</t>
        </r>
      </text>
      <mc:AlternateContent>
        <mc:Choice Requires="v2">
          <commentPr autoFill="true" autoScale="false" colHidden="false" locked="false" rowHidden="false" textHAlign="justify" textVAlign="center">
            <anchor moveWithCells="false" sizeWithCells="false">
              <xdr:from>
                <xdr:col>8</xdr:col>
                <xdr:colOff>27</xdr:colOff>
                <xdr:row>36</xdr:row>
                <xdr:rowOff>29</xdr:rowOff>
              </xdr:from>
              <xdr:to>
                <xdr:col>19</xdr:col>
                <xdr:colOff>16</xdr:colOff>
                <xdr:row>39</xdr:row>
                <xdr:rowOff>3</xdr:rowOff>
              </xdr:to>
            </anchor>
          </commentPr>
        </mc:Choice>
        <mc:Fallback/>
      </mc:AlternateContent>
    </comment>
  </commentList>
</comments>
</file>

<file path=xl/sharedStrings.xml><?xml version="1.0" encoding="utf-8"?>
<sst xmlns="http://schemas.openxmlformats.org/spreadsheetml/2006/main" count="192" uniqueCount="178">
  <si>
    <t xml:space="preserve">Tabuľka č. 5</t>
  </si>
  <si>
    <t xml:space="preserve">Územie</t>
  </si>
  <si>
    <t xml:space="preserve">             priemer</t>
  </si>
  <si>
    <t xml:space="preserve">BODOVACIE KRITÉRIÁ</t>
  </si>
  <si>
    <t xml:space="preserve">Špeciálna rastlinná výroba</t>
  </si>
  <si>
    <t xml:space="preserve">BA - Bratislava I</t>
  </si>
  <si>
    <t xml:space="preserve">BA - Bratislava II</t>
  </si>
  <si>
    <t xml:space="preserve">Žiadateľ</t>
  </si>
  <si>
    <t xml:space="preserve">WITOS s.r.o.</t>
  </si>
  <si>
    <t xml:space="preserve">BA - Bratislava III</t>
  </si>
  <si>
    <t xml:space="preserve">IČO</t>
  </si>
  <si>
    <t xml:space="preserve">BA - Bratislava IV</t>
  </si>
  <si>
    <t xml:space="preserve">Výška OV</t>
  </si>
  <si>
    <t xml:space="preserve">BA - Bratislava V</t>
  </si>
  <si>
    <t xml:space="preserve">Výmera obhospodarovanej pôdy v ha</t>
  </si>
  <si>
    <t xml:space="preserve">BA - Malacky</t>
  </si>
  <si>
    <t xml:space="preserve">Miesto realizácie</t>
  </si>
  <si>
    <t xml:space="preserve">BA - Pezinok</t>
  </si>
  <si>
    <t xml:space="preserve">Požadovaný NFP</t>
  </si>
  <si>
    <t xml:space="preserve">BA - Senec</t>
  </si>
  <si>
    <t xml:space="preserve">TT - Dunajská Streda</t>
  </si>
  <si>
    <t xml:space="preserve">P.č.</t>
  </si>
  <si>
    <t xml:space="preserve">Kritérium</t>
  </si>
  <si>
    <t xml:space="preserve">Body</t>
  </si>
  <si>
    <t xml:space="preserve">Poznámka</t>
  </si>
  <si>
    <t xml:space="preserve">počet bodov</t>
  </si>
  <si>
    <t xml:space="preserve">TT - Galanta</t>
  </si>
  <si>
    <t xml:space="preserve">1.</t>
  </si>
  <si>
    <t xml:space="preserve">Projekt sa realizuje v okrese s mierou  evidovanej nezamestnanosti k 31. 12. predchádzajúceho roka:</t>
  </si>
  <si>
    <t xml:space="preserve">V prípade, ak sa projekt realizuje vo viacerých okresoch, body sa pridelia na základe nezamestnanosti vypočítanej aritmetickým priemerom z údajov nezamestnanosti všetkých okresov, kde sa projekt realizuje. Maximálny počet bodov je 10</t>
  </si>
  <si>
    <t xml:space="preserve">Evidovaná miera nezamestnanosti v %</t>
  </si>
  <si>
    <t xml:space="preserve">TT - Hlohovec</t>
  </si>
  <si>
    <t xml:space="preserve">–        do 15 % vrátane</t>
  </si>
  <si>
    <t xml:space="preserve">TT - Piešťany</t>
  </si>
  <si>
    <t xml:space="preserve">–        nad 15 %</t>
  </si>
  <si>
    <t xml:space="preserve">TT - Senica</t>
  </si>
  <si>
    <t xml:space="preserve">2.</t>
  </si>
  <si>
    <t xml:space="preserve">Realizáciou projektu sa žiadateľ zaviaže zvýšiť počet pracovných miest  súvisiacich s projektom minimálne o 1 zamestnanca minimálne na 2 roky  a to najneskôr do 6 mesiacov od doby realizácie investície</t>
  </si>
  <si>
    <t xml:space="preserve">Vykazujú sa miesta súvisiace so samotnou realizáciou projektu nie celkové miesta v podniku. Za počiatočný stav sa berie stav pred investíciou.  Žiadateľ musí preukázateľne označovať uvedené miesta označením miesto PRV. Berie sa pracovné miesto na celý úväzok. V prípade čiastočných úväzkov resp. sezónnych zamestnancov sa metodika posudzovania uvedie vo výzve. Miesto sa musí vytvoriť najneskôr do 6 mesiacov od realizácie investície ( odo dňa predloženia ŽoP) </t>
  </si>
  <si>
    <t xml:space="preserve">TT - Skalica</t>
  </si>
  <si>
    <t xml:space="preserve">3.</t>
  </si>
  <si>
    <t xml:space="preserve">Žiadateľ bol založený alebo vznikol po 1.1.2014, nemá ukončený žiadny celý rok činnosti a preto nevie preukázať ekonomickú životaschopnosť</t>
  </si>
  <si>
    <t xml:space="preserve">Posúdenie životaschopnosti platí aspoň za jeden rok z rokov 2013 alebo 2014. Spôsob uplatňovania bude stanovený  vo výzve. Maximálny počet bodov je 6</t>
  </si>
  <si>
    <t xml:space="preserve">TT - Trnava</t>
  </si>
  <si>
    <t xml:space="preserve">Žiadateľ spĺňa aspoň jedno kritérium  ekonomickej životaschopnosti</t>
  </si>
  <si>
    <t xml:space="preserve">TN - Bánovce nad Bebravou</t>
  </si>
  <si>
    <t xml:space="preserve">Žiadateľ spĺňa obidve kritériá ekonomickej životaschopnosti</t>
  </si>
  <si>
    <t xml:space="preserve">TN - Ilava</t>
  </si>
  <si>
    <t xml:space="preserve">Žiadateľ nespĺňa ani jedno kritérum ekonomickej životaschopnosti</t>
  </si>
  <si>
    <t xml:space="preserve">TN - Myjava</t>
  </si>
  <si>
    <t xml:space="preserve">4.</t>
  </si>
  <si>
    <t xml:space="preserve">Projekt prispieva k hlavným cieľom PRV v rámci opatrenia 4.1 na základe analýzy potrieb -  zvýšeniu efektívnosti výroby, k zvýšeniu produkcie alebo k zvýšeniu kvality výrobkov resp. súvisí s pestovaním resp. výrobou  nových produktov</t>
  </si>
  <si>
    <t xml:space="preserve">Žiadateľ uvedené popíše v žiadosti o NFP a v prípade  splnenia si uplatní 5 bodov.</t>
  </si>
  <si>
    <t xml:space="preserve">TN - Nové Mesto nad Váhom</t>
  </si>
  <si>
    <t xml:space="preserve">5.</t>
  </si>
  <si>
    <t xml:space="preserve">Deklarované oprávnené výdavky žiadateľom  v súvislosti s projektom sú:</t>
  </si>
  <si>
    <t xml:space="preserve">Výmera obhospodarovanej pôdy sa bude brať podľa deklarovanej pôdy v žiadostiach pre priame platby za rok 2015. V prípade nepodania žiadosti na priame platby sa žiadateľ posudzuje ako žiadateľ obhospodarujúci pôdu na menej ako 50 ha. Do nákladov na zriadenie sadu resp. výstavby skleníkov podľa písm. D patria aj všetky technológie s tým súvisiace ( napr. zavlažovanie, vykurovanie, delá proti ľadovcu a pod.) siete, oplotenie, vnútorné komunikácie. Zároveň je tu možné ( do písmena D) započítať náklady na sklady a pozberovú úpravu ovocia a zeleniny, pokiaľ je predmetom projektu aj zriadenie sadu a výstavba skleníkov alebo fóliovníkov. Pokiaľ sú predmetom aj stroje, automobily alebo náradie body sa priznajú len podľa písmen A) až C). Za zriadenie nového sadu podľa D) sa počíta aj úplné vyklčovanie starého sadu a zriadenie nového sadu na jeho mieste. Maximálny počet bodov je 29. Body sú v každej skupine za písmená a) až d).
</t>
  </si>
  <si>
    <t xml:space="preserve">TN - Partizánske</t>
  </si>
  <si>
    <t xml:space="preserve">A)    Pri žiadateľoch obhospodarujúcich poľnohospodársku pôdu na menej ako  50 ha vrátane:</t>
  </si>
  <si>
    <t xml:space="preserve">TN - Považská Bystrica</t>
  </si>
  <si>
    <t xml:space="preserve">a)   max. vo výške 100 tis. EUR vrátane</t>
  </si>
  <si>
    <t xml:space="preserve">TN - Prievidza</t>
  </si>
  <si>
    <t xml:space="preserve">b)   max. vo výške 150 tis. EUR vrátane</t>
  </si>
  <si>
    <t xml:space="preserve">TN - Púchov</t>
  </si>
  <si>
    <t xml:space="preserve">c)   max. vo výške 200 tis. EUR vrátane</t>
  </si>
  <si>
    <t xml:space="preserve">TN - Trenčín</t>
  </si>
  <si>
    <t xml:space="preserve">d)   nad 200 tis. EUR</t>
  </si>
  <si>
    <t xml:space="preserve">NR - Komárno</t>
  </si>
  <si>
    <t xml:space="preserve">B)    Pri žiadateľoch obhospodarujúcich poľnohospodársku pôdu od 50 ha  do 100 ha vrátane:</t>
  </si>
  <si>
    <t xml:space="preserve">x</t>
  </si>
  <si>
    <t xml:space="preserve">NR - Levice</t>
  </si>
  <si>
    <t xml:space="preserve">a)   max .vo výške 120 tis. EUR vrátane</t>
  </si>
  <si>
    <t xml:space="preserve">NR - xxxxx</t>
  </si>
  <si>
    <t xml:space="preserve">b)   max. vo výške 180 tis. EUR vrátane</t>
  </si>
  <si>
    <t xml:space="preserve">NR - Nové Zámky</t>
  </si>
  <si>
    <t xml:space="preserve">c)   max. vo výške 220 tis. EUR vrátane</t>
  </si>
  <si>
    <t xml:space="preserve">NR - Šaľa</t>
  </si>
  <si>
    <t xml:space="preserve">d)   nad 220 tis. EUR</t>
  </si>
  <si>
    <t xml:space="preserve">NR - Topoľčany</t>
  </si>
  <si>
    <t xml:space="preserve">C)    Pri žiadateľoch obhospodarujúcich poľnohospodársku pôdu na viac ako 100 ha  :</t>
  </si>
  <si>
    <t xml:space="preserve">NR - Zlaté Moravce</t>
  </si>
  <si>
    <t xml:space="preserve">a)   max. vo výške 150 tis. EUR vrátane</t>
  </si>
  <si>
    <t xml:space="preserve">ZA - Bytča</t>
  </si>
  <si>
    <t xml:space="preserve">b)   max. vo výške 200 tis. EUR vrátane</t>
  </si>
  <si>
    <t xml:space="preserve">ZA - Čadca</t>
  </si>
  <si>
    <t xml:space="preserve">c)   max. vo výške 250 tis. EUR vrátane</t>
  </si>
  <si>
    <t xml:space="preserve">ZA - Dolný Kubín</t>
  </si>
  <si>
    <t xml:space="preserve">d)   nad 250 tis. EUR</t>
  </si>
  <si>
    <t xml:space="preserve">ZA - Kysucké Nové Mesto</t>
  </si>
  <si>
    <t xml:space="preserve">D)    Pri žiadateľoch, ktorých predmetom projektu je len zriadenie nového sadu alebo výstavba skleníkov alebo fóliovníkov vrátane technológií a  bez strojov, automobilov a  náradia:</t>
  </si>
  <si>
    <t xml:space="preserve">ZA - Liptovský Mikuláš</t>
  </si>
  <si>
    <t xml:space="preserve">a)   max. vo výške 250 tis. EUR vrátane</t>
  </si>
  <si>
    <t xml:space="preserve">ZA - xxxxx</t>
  </si>
  <si>
    <t xml:space="preserve">b)   max. vo výške 400 tis. EUR vrátane</t>
  </si>
  <si>
    <t xml:space="preserve">ZA - Námestovo</t>
  </si>
  <si>
    <t xml:space="preserve">c)   max. vo výške 500 tis. EUR vrátane</t>
  </si>
  <si>
    <t xml:space="preserve">ZA - Ružomberok</t>
  </si>
  <si>
    <t xml:space="preserve">d)   nad 500 tis. EUR</t>
  </si>
  <si>
    <t xml:space="preserve">ZA - Turčianske Teplice</t>
  </si>
  <si>
    <t xml:space="preserve">6.</t>
  </si>
  <si>
    <t xml:space="preserve">Žiadateľ sa zaviaže, že súhlasí s nižšou intenzitou pomoci ako maximálna intenzita pomoci deklarovaná vo výzve nasledovne:</t>
  </si>
  <si>
    <t xml:space="preserve">Žiadateľ v žiadosti deklaruje súhlas so znížením intenzity pomoci ak má o to záujem a na základe toho si prizná body. Presný spôsob výpočtu a uplatnenia zníženia intenzity pomoci prostredníctvom zníženia výšky podpory bude určený vo výzve. Zvýšená intenzita sa berie intenzita pri uplatnení zvýšenej intenzity za mladých a malých farmárov a pri ekologickom poľnohospodárstve. Maximálny počet bodov je 8.</t>
  </si>
  <si>
    <t xml:space="preserve">Uplatnenie zvýšenej intenzity</t>
  </si>
  <si>
    <t xml:space="preserve">ZA - Tvrdošín</t>
  </si>
  <si>
    <t xml:space="preserve">menej rozvinuté regiony</t>
  </si>
  <si>
    <t xml:space="preserve">ine regiony</t>
  </si>
  <si>
    <t xml:space="preserve">A)    V prípade uplatnenia základnej intenzity: </t>
  </si>
  <si>
    <t xml:space="preserve">ZA - Žilina</t>
  </si>
  <si>
    <t xml:space="preserve">zakladne %</t>
  </si>
  <si>
    <t xml:space="preserve">a)   intenzita pomoci nižšia  o 5%</t>
  </si>
  <si>
    <t xml:space="preserve">BB - Banská Bystrica</t>
  </si>
  <si>
    <t xml:space="preserve">b)   intenzita pomoci nižšia  o 10 %</t>
  </si>
  <si>
    <t xml:space="preserve">BB - Banská Štiavnica</t>
  </si>
  <si>
    <t xml:space="preserve">zvysene %</t>
  </si>
  <si>
    <t xml:space="preserve">B)    V prípade uplatnenia zvýšenej intenzity </t>
  </si>
  <si>
    <t xml:space="preserve">BB - Brezno</t>
  </si>
  <si>
    <t xml:space="preserve">a)   intenzita pomoci nižšia  o 20%</t>
  </si>
  <si>
    <t xml:space="preserve">BB - Detva</t>
  </si>
  <si>
    <t xml:space="preserve">b)   intenzita pomoci nižšia  o 30 %</t>
  </si>
  <si>
    <t xml:space="preserve">BB - Krupina</t>
  </si>
  <si>
    <t xml:space="preserve">7.</t>
  </si>
  <si>
    <t xml:space="preserve">Projekt je zameraný hlavne na :</t>
  </si>
  <si>
    <t xml:space="preserve">Na zaradenie do jednej z kategórie a) až g) je nutné aby minimálne 70 % deklarovaných  výdavkov projektu spadalo do jednej z týchto kategórii. Ak sa 70 % dosiahne viacerými kategóriami a) až g), žiadateľ si uvedie vážený aritmetický priemer. Sklady a pozberová úprava sa môže zarátať do kategórií a) až f) len v prípade, že deklarované oprávnené výdavky  na ne predstavujú menej ako 40 % deklarovaných  oprávnených výdavkov na danú kategóriu a) až f). Inak  sa započíta do kategórie h). V prípade, že žiadateľ nedosiahne    70 % v rámci kategórií a) až g) uvedie si body podľa kategórie h). Oprávnenosť strojov, automobilov a náradia súvisiaceho so špecializovanou rastlinnou výrobou bude popísaná vo výzve. Maximálny počet bodov je 38.</t>
  </si>
  <si>
    <t xml:space="preserve">oprávnené výdavky</t>
  </si>
  <si>
    <t xml:space="preserve">BB - Lučenec</t>
  </si>
  <si>
    <t xml:space="preserve">a)   zriadenie ( výsadbu ) nových sadov a výstavbu nových skleníkov (fóliovníkov) na pestovanie ovocia a zeleniny vrátane technológie  a vrátane pozberovej úpravy a skladov</t>
  </si>
  <si>
    <t xml:space="preserve">BB - Poltár</t>
  </si>
  <si>
    <t xml:space="preserve">Spolu</t>
  </si>
  <si>
    <t xml:space="preserve">b)   zriadenie ( výsadbu ) nových plantáží ovocia a chmeľníc, vrátane technológie a vrátane pozberovej úpravy a skladov</t>
  </si>
  <si>
    <t xml:space="preserve">BB - Revúca</t>
  </si>
  <si>
    <t xml:space="preserve">% podiel</t>
  </si>
  <si>
    <t xml:space="preserve">c)   zriadenie ( výsadbu ) nových vinohradov  vrátane technológie  a vrátane pozberovej úpravy a skladov</t>
  </si>
  <si>
    <r>
      <rPr>
        <b val="true"/>
        <sz val="9"/>
        <rFont val="Arial"/>
        <family val="2"/>
      </rPr>
      <t xml:space="preserve">BB - </t>
    </r>
    <r>
      <rPr>
        <sz val="9"/>
        <rFont val="Arial"/>
        <family val="2"/>
      </rPr>
      <t xml:space="preserve">Rimavská Sobota</t>
    </r>
  </si>
  <si>
    <t xml:space="preserve">d)   rekonštrukciu a/alebo modernizáciu už  existujúcich skleníkov (fóliovníkov)  alebo sadov alebo vinohradov na pestovanie ovocia a zeleniny  alebo chmeľníc vrátane technológie  a vrátane pozberovej úpravy a skladov</t>
  </si>
  <si>
    <t xml:space="preserve">BB - Veľký Krtíš</t>
  </si>
  <si>
    <t xml:space="preserve">e)   na pestovanie liečivých  rastlín, zeleniny, zemiakov alebo maku,  vrátane technológie  a vrátane pozberovej úpravy a skladov</t>
  </si>
  <si>
    <t xml:space="preserve">BB - Zvolen</t>
  </si>
  <si>
    <t xml:space="preserve">f)    na pestovanie ostatných produktov špeciálnej rastlinnej výroby vrátane technológii a pozberovej úpravy a skladov</t>
  </si>
  <si>
    <t xml:space="preserve">BB - Žarnovica</t>
  </si>
  <si>
    <t xml:space="preserve">g)   stroje, automobily a náradie spojené so špecializovanou rastlinnou výrobou</t>
  </si>
  <si>
    <t xml:space="preserve">BB - Žiar nad Hronom</t>
  </si>
  <si>
    <t xml:space="preserve">h)   ostatné nezaradené v predchádzajúcich bodoch</t>
  </si>
  <si>
    <t xml:space="preserve">PR - Bardejov</t>
  </si>
  <si>
    <t xml:space="preserve">Súčet bodov</t>
  </si>
  <si>
    <t xml:space="preserve">PR - Humenné</t>
  </si>
  <si>
    <t xml:space="preserve">PR - Kežmarok</t>
  </si>
  <si>
    <t xml:space="preserve">PR - Levoča</t>
  </si>
  <si>
    <t xml:space="preserve">Kontrola vyplnenia</t>
  </si>
  <si>
    <t xml:space="preserve">PR - Medzilaborce</t>
  </si>
  <si>
    <t xml:space="preserve">PR - Poprad</t>
  </si>
  <si>
    <t xml:space="preserve">PR - Prešov</t>
  </si>
  <si>
    <t xml:space="preserve">PR - Sabinov</t>
  </si>
  <si>
    <t xml:space="preserve">PR - Snina</t>
  </si>
  <si>
    <t xml:space="preserve">PR - Stará Ľubovňa</t>
  </si>
  <si>
    <t xml:space="preserve">PR - Stropkov</t>
  </si>
  <si>
    <t xml:space="preserve">PR - Svidník</t>
  </si>
  <si>
    <t xml:space="preserve">PR - Vranov nad Topľou</t>
  </si>
  <si>
    <t xml:space="preserve">KE - Gelnica</t>
  </si>
  <si>
    <t xml:space="preserve">KE - Košice I</t>
  </si>
  <si>
    <t xml:space="preserve">KE - Košice II</t>
  </si>
  <si>
    <t xml:space="preserve">KE - Košice III</t>
  </si>
  <si>
    <t xml:space="preserve">KE - Košice IV</t>
  </si>
  <si>
    <t xml:space="preserve">KE - Košice - okolie</t>
  </si>
  <si>
    <t xml:space="preserve">KE - Michalovce</t>
  </si>
  <si>
    <t xml:space="preserve">KE - Rožňava</t>
  </si>
  <si>
    <t xml:space="preserve">KE - Sobrance</t>
  </si>
  <si>
    <t xml:space="preserve">KE - Spišská Nová Ves</t>
  </si>
  <si>
    <t xml:space="preserve">KE - Trebišov</t>
  </si>
  <si>
    <t xml:space="preserve">Tabuľka č. 4</t>
  </si>
  <si>
    <t xml:space="preserve">NEZAMESTANOSŤ</t>
  </si>
  <si>
    <t xml:space="preserve">Projekt sa realizuje v okrese/okresoch:</t>
  </si>
  <si>
    <t xml:space="preserve">skryt</t>
  </si>
  <si>
    <t xml:space="preserve">Kraj - okres</t>
  </si>
  <si>
    <t xml:space="preserve">Okres</t>
  </si>
  <si>
    <t xml:space="preserve">Nezamestanosť</t>
  </si>
  <si>
    <t xml:space="preserve">kontrola</t>
  </si>
  <si>
    <t xml:space="preserve">kontrola1</t>
  </si>
  <si>
    <t xml:space="preserve">PRIEMER NEZAMESTNANOSŤ</t>
  </si>
</sst>
</file>

<file path=xl/styles.xml><?xml version="1.0" encoding="utf-8"?>
<styleSheet xmlns="http://schemas.openxmlformats.org/spreadsheetml/2006/main">
  <numFmts count="7">
    <numFmt numFmtId="164" formatCode="General"/>
    <numFmt numFmtId="165" formatCode="#,##0.00"/>
    <numFmt numFmtId="166" formatCode="General"/>
    <numFmt numFmtId="167" formatCode="0.00"/>
    <numFmt numFmtId="168" formatCode="&quot;TRUE&quot;;&quot;TRUE&quot;;&quot;FALSE&quot;"/>
    <numFmt numFmtId="169" formatCode="#,##0"/>
    <numFmt numFmtId="170" formatCode="0.00%"/>
  </numFmts>
  <fonts count="20">
    <font>
      <sz val="11"/>
      <color theme="1"/>
      <name val="Calibri"/>
      <family val="2"/>
    </font>
    <font>
      <sz val="10"/>
      <name val="Arial"/>
      <family val="0"/>
    </font>
    <font>
      <sz val="10"/>
      <name val="Arial"/>
      <family val="0"/>
    </font>
    <font>
      <sz val="10"/>
      <name val="Arial"/>
      <family val="0"/>
    </font>
    <font>
      <sz val="10"/>
      <color theme="1"/>
      <name val="Arial CE"/>
      <family val="0"/>
    </font>
    <font>
      <sz val="10"/>
      <color theme="1"/>
      <name val="Arial"/>
      <family val="2"/>
    </font>
    <font>
      <sz val="9"/>
      <color theme="1"/>
      <name val="Arial"/>
      <family val="2"/>
    </font>
    <font>
      <sz val="9"/>
      <color theme="1"/>
      <name val="Arial"/>
      <family val="2"/>
    </font>
    <font>
      <b val="true"/>
      <sz val="9"/>
      <color theme="1"/>
      <name val="Arial"/>
      <family val="2"/>
    </font>
    <font>
      <b val="true"/>
      <sz val="10"/>
      <color theme="1"/>
      <name val="Arial"/>
      <family val="2"/>
    </font>
    <font>
      <b val="true"/>
      <sz val="10"/>
      <color theme="1"/>
      <name val="Arial Narrow"/>
      <family val="2"/>
    </font>
    <font>
      <b val="true"/>
      <sz val="10"/>
      <color theme="1"/>
      <name val="Arial Narrow"/>
      <family val="2"/>
    </font>
    <font>
      <b val="true"/>
      <sz val="9"/>
      <name val="Arial"/>
      <family val="2"/>
    </font>
    <font>
      <sz val="9"/>
      <name val="Arial"/>
      <family val="2"/>
    </font>
    <font>
      <b val="true"/>
      <sz val="9"/>
      <color theme="1"/>
      <name val="Arial"/>
      <family val="2"/>
    </font>
    <font>
      <b val="true"/>
      <sz val="8"/>
      <color rgb="FF000000"/>
      <name val="Tahoma"/>
      <family val="2"/>
    </font>
    <font>
      <sz val="8"/>
      <color rgb="FF000000"/>
      <name val="Tahoma"/>
      <family val="2"/>
    </font>
    <font>
      <sz val="8"/>
      <color rgb="FF000000"/>
      <name val="Segoe UI"/>
      <family val="0"/>
    </font>
    <font>
      <sz val="8"/>
      <color rgb="FF000000"/>
      <name val="Tahoma"/>
      <family val="0"/>
    </font>
    <font>
      <sz val="10"/>
      <color theme="1"/>
      <name val="Arial Narrow"/>
      <family val="2"/>
    </font>
  </fonts>
  <fills count="7">
    <fill>
      <patternFill patternType="none"/>
    </fill>
    <fill>
      <patternFill patternType="gray125"/>
    </fill>
    <fill>
      <patternFill patternType="solid">
        <fgColor rgb="FF92D050"/>
        <bgColor rgb="FFC3D69B"/>
      </patternFill>
    </fill>
    <fill>
      <patternFill patternType="solid">
        <fgColor theme="4" tint="0.3999"/>
        <bgColor rgb="FF9999FF"/>
      </patternFill>
    </fill>
    <fill>
      <patternFill patternType="solid">
        <fgColor rgb="FFFFFF00"/>
        <bgColor rgb="FFFFFF00"/>
      </patternFill>
    </fill>
    <fill>
      <patternFill patternType="solid">
        <fgColor theme="4" tint="0.5999"/>
        <bgColor rgb="FFC3D69B"/>
      </patternFill>
    </fill>
    <fill>
      <patternFill patternType="solid">
        <fgColor theme="6" tint="0.3999"/>
        <bgColor rgb="FFB9CDE5"/>
      </patternFill>
    </fill>
  </fills>
  <borders count="10">
    <border diagonalUp="false" diagonalDown="false">
      <left/>
      <right/>
      <top/>
      <bottom/>
      <diagonal/>
    </border>
    <border diagonalUp="false" diagonalDown="false">
      <left style="thin"/>
      <right style="thin"/>
      <top style="thin"/>
      <bottom style="thin"/>
      <diagonal/>
    </border>
    <border diagonalUp="false" diagonalDown="false">
      <left style="thin"/>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style="thin"/>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0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true">
      <alignment horizontal="general" vertical="center" textRotation="0" wrapText="false" indent="0" shrinkToFit="false"/>
      <protection locked="false" hidden="true"/>
    </xf>
    <xf numFmtId="164" fontId="5" fillId="0" borderId="0" xfId="0" applyFont="true" applyBorder="false" applyAlignment="false" applyProtection="true">
      <alignment horizontal="general" vertical="bottom" textRotation="0" wrapText="false" indent="0" shrinkToFit="false"/>
      <protection locked="false" hidden="tru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false" hidden="true"/>
    </xf>
    <xf numFmtId="164" fontId="7" fillId="0" borderId="0" xfId="0" applyFont="true" applyBorder="true" applyAlignment="true" applyProtection="true">
      <alignment horizontal="center" vertical="center" textRotation="0" wrapText="false" indent="0" shrinkToFit="false"/>
      <protection locked="false" hidden="true"/>
    </xf>
    <xf numFmtId="164" fontId="9" fillId="0"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fals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9" fillId="0" borderId="0" xfId="0" applyFont="true" applyBorder="true" applyAlignment="true" applyProtection="true">
      <alignment horizontal="left" vertical="center" textRotation="0" wrapText="true" indent="0" shrinkToFit="false"/>
      <protection locked="false" hidden="false"/>
    </xf>
    <xf numFmtId="164" fontId="9" fillId="0" borderId="0" xfId="0" applyFont="true" applyBorder="true" applyAlignment="true" applyProtection="true">
      <alignment horizontal="center" vertical="center" textRotation="0" wrapText="true" indent="0" shrinkToFit="false"/>
      <protection locked="false" hidden="false"/>
    </xf>
    <xf numFmtId="165" fontId="9" fillId="0" borderId="1" xfId="0" applyFont="true" applyBorder="true" applyAlignment="true" applyProtection="true">
      <alignment horizontal="right" vertical="center" textRotation="0" wrapText="true" indent="0" shrinkToFit="false"/>
      <protection locked="false" hidden="false"/>
    </xf>
    <xf numFmtId="165" fontId="9" fillId="0" borderId="0" xfId="0" applyFont="true" applyBorder="true" applyAlignment="true" applyProtection="true">
      <alignment horizontal="general" vertical="center" textRotation="0" wrapText="true" indent="0" shrinkToFit="false"/>
      <protection locked="false" hidden="false"/>
    </xf>
    <xf numFmtId="165" fontId="9" fillId="0" borderId="0" xfId="0" applyFont="true" applyBorder="true" applyAlignment="true" applyProtection="true">
      <alignment horizontal="center" vertical="center" textRotation="0" wrapText="true" indent="0" shrinkToFit="false"/>
      <protection locked="false" hidden="false"/>
    </xf>
    <xf numFmtId="164" fontId="9" fillId="0" borderId="1" xfId="0" applyFont="true" applyBorder="true" applyAlignment="true" applyProtection="false">
      <alignment horizontal="general" vertical="center" textRotation="0" wrapText="true" indent="0" shrinkToFit="false"/>
      <protection locked="true" hidden="false"/>
    </xf>
    <xf numFmtId="165" fontId="9" fillId="0" borderId="2" xfId="0" applyFont="true" applyBorder="true" applyAlignment="true" applyProtection="true">
      <alignment horizontal="center" vertical="center" textRotation="0" wrapText="false" indent="0" shrinkToFit="false"/>
      <protection locked="false" hidden="false"/>
    </xf>
    <xf numFmtId="164" fontId="5" fillId="0" borderId="0" xfId="0" applyFont="true" applyBorder="false" applyAlignment="false" applyProtection="true">
      <alignment horizontal="general" vertical="bottom" textRotation="0" wrapText="false" indent="0" shrinkToFit="false"/>
      <protection locked="fals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9" fillId="0" borderId="1" xfId="0" applyFont="true" applyBorder="true" applyAlignment="true" applyProtection="false">
      <alignment horizontal="center" vertical="center" textRotation="0" wrapText="false" indent="0" shrinkToFit="false"/>
      <protection locked="true" hidden="false"/>
    </xf>
    <xf numFmtId="164" fontId="9" fillId="0" borderId="3" xfId="0" applyFont="true" applyBorder="true" applyAlignment="true" applyProtection="false">
      <alignment horizontal="center" vertical="center" textRotation="0" wrapText="false" indent="0" shrinkToFit="false"/>
      <protection locked="tru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false" indent="0" shrinkToFit="false"/>
      <protection locked="true" hidden="false"/>
    </xf>
    <xf numFmtId="164" fontId="9" fillId="0" borderId="6"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6" fontId="9" fillId="0" borderId="1" xfId="0" applyFont="true" applyBorder="true" applyAlignment="true" applyProtection="true">
      <alignment horizontal="center" vertical="center" textRotation="0" wrapText="false" indent="0" shrinkToFit="false"/>
      <protection locked="true" hidden="true"/>
    </xf>
    <xf numFmtId="164" fontId="5" fillId="0" borderId="7" xfId="0" applyFont="true" applyBorder="true" applyAlignment="true" applyProtection="false">
      <alignment horizontal="left"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7" fontId="9" fillId="0" borderId="1" xfId="0" applyFont="true" applyBorder="true" applyAlignment="true" applyProtection="true">
      <alignment horizontal="center" vertical="center" textRotation="0" wrapText="false" indent="0" shrinkToFit="false"/>
      <protection locked="true" hidden="tru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8"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left" vertical="center" textRotation="0" wrapText="true" indent="0" shrinkToFit="false"/>
      <protection locked="true" hidden="false"/>
    </xf>
    <xf numFmtId="164" fontId="6" fillId="0" borderId="6" xfId="0" applyFont="true" applyBorder="true" applyAlignment="true" applyProtection="false">
      <alignment horizontal="left" vertical="center" textRotation="0" wrapText="tru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xf numFmtId="166" fontId="9" fillId="0" borderId="6" xfId="0" applyFont="true" applyBorder="true" applyAlignment="true" applyProtection="true">
      <alignment horizontal="center" vertical="center" textRotation="0" wrapText="false" indent="0" shrinkToFit="false"/>
      <protection locked="true" hidden="true"/>
    </xf>
    <xf numFmtId="168" fontId="5" fillId="4" borderId="0" xfId="0" applyFont="true" applyBorder="false" applyAlignment="false" applyProtection="true">
      <alignment horizontal="general" vertical="bottom" textRotation="0" wrapText="false" indent="0" shrinkToFit="false"/>
      <protection locked="false" hidden="true"/>
    </xf>
    <xf numFmtId="166" fontId="5" fillId="4" borderId="0" xfId="0" applyFont="true" applyBorder="false" applyAlignment="false" applyProtection="true">
      <alignment horizontal="general" vertical="bottom" textRotation="0" wrapText="false" indent="0" shrinkToFit="false"/>
      <protection locked="false" hidden="true"/>
    </xf>
    <xf numFmtId="164" fontId="5" fillId="0" borderId="6" xfId="0" applyFont="true" applyBorder="true" applyAlignment="true" applyProtection="false">
      <alignment horizontal="center" vertical="center" textRotation="0" wrapText="true" indent="0" shrinkToFit="false"/>
      <protection locked="true" hidden="false"/>
    </xf>
    <xf numFmtId="164" fontId="5" fillId="0" borderId="6"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true">
      <alignment horizontal="general" vertical="center" textRotation="0" wrapText="false" indent="0" shrinkToFit="false"/>
      <protection locked="false" hidden="true"/>
    </xf>
    <xf numFmtId="164" fontId="5" fillId="0" borderId="7" xfId="0" applyFont="true" applyBorder="true" applyAlignment="true" applyProtection="false">
      <alignment horizontal="left" vertical="center" textRotation="0" wrapText="true" indent="0" shrinkToFit="false"/>
      <protection locked="true" hidden="false"/>
    </xf>
    <xf numFmtId="168" fontId="5" fillId="4" borderId="0" xfId="0" applyFont="true" applyBorder="false" applyAlignment="true" applyProtection="true">
      <alignment horizontal="general" vertical="center" textRotation="0" wrapText="false" indent="0" shrinkToFit="false"/>
      <protection locked="false" hidden="true"/>
    </xf>
    <xf numFmtId="166" fontId="5" fillId="4" borderId="0" xfId="0" applyFont="true" applyBorder="false" applyAlignment="true" applyProtection="true">
      <alignment horizontal="general" vertical="center" textRotation="0" wrapText="false" indent="0" shrinkToFit="false"/>
      <protection locked="false" hidden="true"/>
    </xf>
    <xf numFmtId="164" fontId="5" fillId="0" borderId="7"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left" vertical="center" textRotation="0" wrapText="true" indent="0" shrinkToFit="false"/>
      <protection locked="true" hidden="false"/>
    </xf>
    <xf numFmtId="164" fontId="5" fillId="0" borderId="8"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left" vertical="center" textRotation="0" wrapText="true" indent="0" shrinkToFit="false"/>
      <protection locked="true" hidden="false"/>
    </xf>
    <xf numFmtId="165" fontId="9" fillId="0" borderId="8" xfId="0" applyFont="true" applyBorder="true" applyAlignment="true" applyProtection="true">
      <alignment horizontal="general" vertical="center" textRotation="0" wrapText="false" indent="0" shrinkToFit="false"/>
      <protection locked="false" hidden="false"/>
    </xf>
    <xf numFmtId="169" fontId="9" fillId="0" borderId="8" xfId="0" applyFont="true" applyBorder="true" applyAlignment="true" applyProtection="true">
      <alignment horizontal="center" vertical="center" textRotation="0" wrapText="false" indent="0" shrinkToFit="false"/>
      <protection locked="true" hidden="true"/>
    </xf>
    <xf numFmtId="164" fontId="5" fillId="0" borderId="3" xfId="0" applyFont="true" applyBorder="true" applyAlignment="true" applyProtection="false">
      <alignment horizontal="center" vertical="center" textRotation="0" wrapText="false" indent="0" shrinkToFit="false"/>
      <protection locked="true" hidden="false"/>
    </xf>
    <xf numFmtId="164" fontId="10" fillId="0" borderId="9" xfId="0" applyFont="true" applyBorder="true" applyAlignment="true" applyProtection="false">
      <alignment horizontal="center" vertical="center" textRotation="0" wrapText="tru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true"/>
    </xf>
    <xf numFmtId="164" fontId="5" fillId="0" borderId="7" xfId="0" applyFont="true" applyBorder="true" applyAlignment="false" applyProtection="false">
      <alignment horizontal="general" vertical="bottom"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false">
      <alignment horizontal="general" vertical="center" textRotation="0" wrapText="true" indent="0" shrinkToFit="false"/>
      <protection locked="true" hidden="false"/>
    </xf>
    <xf numFmtId="164" fontId="10" fillId="3" borderId="9" xfId="0" applyFont="true" applyBorder="true" applyAlignment="true" applyProtection="false">
      <alignment horizontal="center" vertical="center" textRotation="0" wrapText="true" indent="0" shrinkToFit="false"/>
      <protection locked="true" hidden="false"/>
    </xf>
    <xf numFmtId="164" fontId="5" fillId="5" borderId="0" xfId="0" applyFont="true" applyBorder="false" applyAlignment="true" applyProtection="true">
      <alignment horizontal="center" vertical="center" textRotation="0" wrapText="false" indent="0" shrinkToFit="false"/>
      <protection locked="false" hidden="true"/>
    </xf>
    <xf numFmtId="164" fontId="5" fillId="0" borderId="7" xfId="0" applyFont="true" applyBorder="true" applyAlignment="true" applyProtection="false">
      <alignment horizontal="general" vertical="center" textRotation="0" wrapText="true" indent="0" shrinkToFit="false"/>
      <protection locked="true" hidden="false"/>
    </xf>
    <xf numFmtId="164" fontId="5" fillId="0" borderId="8" xfId="0" applyFont="true" applyBorder="true" applyAlignment="true" applyProtection="false">
      <alignment horizontal="center" vertical="bottom" textRotation="0" wrapText="false" indent="0" shrinkToFit="false"/>
      <protection locked="true" hidden="false"/>
    </xf>
    <xf numFmtId="164" fontId="5" fillId="6" borderId="0" xfId="0" applyFont="true" applyBorder="false" applyAlignment="true" applyProtection="true">
      <alignment horizontal="center" vertical="center" textRotation="0" wrapText="false" indent="0" shrinkToFit="false"/>
      <protection locked="false" hidden="true"/>
    </xf>
    <xf numFmtId="170" fontId="5" fillId="0" borderId="0" xfId="0" applyFont="true" applyBorder="false" applyAlignment="true" applyProtection="true">
      <alignment horizontal="center" vertical="center" textRotation="0" wrapText="false" indent="0" shrinkToFit="false"/>
      <protection locked="false" hidden="true"/>
    </xf>
    <xf numFmtId="164" fontId="5" fillId="0" borderId="8"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true">
      <alignment horizontal="general" vertical="center" textRotation="0" wrapText="false" indent="0" shrinkToFit="false"/>
      <protection locked="false" hidden="false"/>
    </xf>
    <xf numFmtId="164" fontId="11" fillId="4" borderId="1" xfId="0" applyFont="true" applyBorder="true" applyAlignment="true" applyProtection="true">
      <alignment horizontal="center" vertical="center" textRotation="0" wrapText="false" indent="0" shrinkToFit="false"/>
      <protection locked="false" hidden="true"/>
    </xf>
    <xf numFmtId="165" fontId="5" fillId="4" borderId="0" xfId="0" applyFont="true" applyBorder="false" applyAlignment="true" applyProtection="true">
      <alignment horizontal="general" vertical="center" textRotation="0" wrapText="false" indent="0" shrinkToFit="false"/>
      <protection locked="false" hidden="true"/>
    </xf>
    <xf numFmtId="164" fontId="12" fillId="0" borderId="0" xfId="0" applyFont="true" applyBorder="true" applyAlignment="true" applyProtection="true">
      <alignment horizontal="general" vertical="center" textRotation="0" wrapText="false" indent="0" shrinkToFit="false"/>
      <protection locked="false" hidden="true"/>
    </xf>
    <xf numFmtId="170" fontId="5" fillId="4" borderId="0" xfId="0" applyFont="true" applyBorder="false" applyAlignment="false" applyProtection="true">
      <alignment horizontal="general" vertical="bottom" textRotation="0" wrapText="false" indent="0" shrinkToFit="false"/>
      <protection locked="false" hidden="true"/>
    </xf>
    <xf numFmtId="167" fontId="5" fillId="4" borderId="0" xfId="0" applyFont="true" applyBorder="false" applyAlignment="false" applyProtection="true">
      <alignment horizontal="general" vertical="bottom" textRotation="0" wrapText="false" indent="0" shrinkToFit="false"/>
      <protection locked="false" hidden="true"/>
    </xf>
    <xf numFmtId="164" fontId="14" fillId="3" borderId="1" xfId="0" applyFont="true" applyBorder="true" applyAlignment="true" applyProtection="true">
      <alignment horizontal="left" vertical="center" textRotation="0" wrapText="true" indent="0" shrinkToFit="false"/>
      <protection locked="true" hidden="true"/>
    </xf>
    <xf numFmtId="164" fontId="9" fillId="3" borderId="1" xfId="0" applyFont="true" applyBorder="true" applyAlignment="true" applyProtection="false">
      <alignment horizontal="center" vertical="center" textRotation="0" wrapText="false" indent="0" shrinkToFit="false"/>
      <protection locked="true" hidden="false"/>
    </xf>
    <xf numFmtId="165" fontId="9" fillId="3" borderId="1" xfId="0" applyFont="true" applyBorder="true" applyAlignment="true" applyProtection="true">
      <alignment horizontal="center" vertical="center" textRotation="0" wrapText="false" indent="0" shrinkToFit="false"/>
      <protection locked="true" hidden="true"/>
    </xf>
    <xf numFmtId="164" fontId="9" fillId="0" borderId="0" xfId="0" applyFont="true" applyBorder="false" applyAlignment="true" applyProtection="false">
      <alignment horizontal="left" vertical="center" textRotation="0" wrapText="false" indent="0" shrinkToFit="false"/>
      <protection locked="true" hidden="false"/>
    </xf>
    <xf numFmtId="166" fontId="9" fillId="0" borderId="0" xfId="0" applyFont="true" applyBorder="true" applyAlignment="true" applyProtection="false">
      <alignment horizontal="left" vertical="center" textRotation="0" wrapText="false" indent="0" shrinkToFit="false"/>
      <protection locked="true" hidden="false"/>
    </xf>
    <xf numFmtId="168" fontId="9" fillId="0" borderId="0"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true">
      <alignment horizontal="left" vertical="center" textRotation="0" wrapText="false" indent="0" shrinkToFit="false"/>
      <protection locked="false" hidden="false"/>
    </xf>
    <xf numFmtId="164" fontId="11" fillId="0" borderId="0" xfId="0" applyFont="true" applyBorder="false" applyAlignment="true" applyProtection="false">
      <alignment horizontal="general" vertical="center" textRotation="0" wrapText="false" indent="0" shrinkToFit="false"/>
      <protection locked="true" hidden="false"/>
    </xf>
    <xf numFmtId="164" fontId="0" fillId="4" borderId="0" xfId="0" applyFont="true" applyBorder="fals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9" fillId="0" borderId="1" xfId="0" applyFont="true" applyBorder="true" applyAlignment="true" applyProtection="false">
      <alignment horizontal="general" vertical="center" textRotation="0" wrapText="false" indent="0" shrinkToFit="false"/>
      <protection locked="true" hidden="false"/>
    </xf>
    <xf numFmtId="164" fontId="19" fillId="0" borderId="1" xfId="0" applyFont="true" applyBorder="true" applyAlignment="true" applyProtection="false">
      <alignment horizontal="center" vertical="center" textRotation="0" wrapText="false" indent="0" shrinkToFit="false"/>
      <protection locked="true" hidden="false"/>
    </xf>
    <xf numFmtId="164" fontId="5" fillId="0" borderId="1" xfId="0" applyFont="true" applyBorder="true" applyAlignment="false" applyProtection="true">
      <alignment horizontal="general" vertical="bottom" textRotation="0" wrapText="fals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6" fontId="19" fillId="0" borderId="1" xfId="0" applyFont="true" applyBorder="true" applyAlignment="true" applyProtection="true">
      <alignment horizontal="general" vertical="center" textRotation="0" wrapText="false" indent="0" shrinkToFit="false"/>
      <protection locked="true" hidden="true"/>
    </xf>
    <xf numFmtId="164" fontId="11" fillId="0" borderId="1" xfId="0" applyFont="true" applyBorder="true" applyAlignment="true" applyProtection="true">
      <alignment horizontal="center" vertical="center" textRotation="0" wrapText="false" indent="0" shrinkToFit="false"/>
      <protection locked="true" hidden="true"/>
    </xf>
    <xf numFmtId="166" fontId="11" fillId="0" borderId="1" xfId="0" applyFont="true" applyBorder="true" applyAlignment="true" applyProtection="true">
      <alignment horizontal="center" vertical="center" textRotation="0" wrapText="false" indent="0" shrinkToFit="false"/>
      <protection locked="true" hidden="true"/>
    </xf>
    <xf numFmtId="164" fontId="0" fillId="4" borderId="0" xfId="0" applyFont="false" applyBorder="false" applyAlignment="false" applyProtection="false">
      <alignment horizontal="general" vertical="bottom" textRotation="0" wrapText="false" indent="0" shrinkToFit="false"/>
      <protection locked="true" hidden="false"/>
    </xf>
    <xf numFmtId="165" fontId="19" fillId="4" borderId="0" xfId="0" applyFont="true" applyBorder="false" applyAlignment="false" applyProtection="false">
      <alignment horizontal="general" vertical="bottom" textRotation="0" wrapText="false" indent="0" shrinkToFit="false"/>
      <protection locked="true" hidden="false"/>
    </xf>
    <xf numFmtId="166" fontId="19" fillId="4"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center" textRotation="0" wrapText="false" indent="0" shrinkToFit="false"/>
      <protection locked="true" hidden="false"/>
    </xf>
    <xf numFmtId="166" fontId="19"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álna 2" xfId="20"/>
  </cellStyles>
  <dxfs count="13">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
      <font>
        <name val="Calibri"/>
        <family val="2"/>
        <color rgb="FF000000"/>
        <sz val="11"/>
      </font>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CCFFFF"/>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CCFFFF"/>
      <rgbColor rgb="FFCCFFCC"/>
      <rgbColor rgb="FFFFFF99"/>
      <rgbColor rgb="FF95B3D7"/>
      <rgbColor rgb="FFFF99CC"/>
      <rgbColor rgb="FFCC99FF"/>
      <rgbColor rgb="FFFFCC99"/>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1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380880</xdr:colOff>
          <xdr:row>14</xdr:row>
          <xdr:rowOff>323640</xdr:rowOff>
        </xdr:from>
        <xdr:to>
          <xdr:col>8</xdr:col>
          <xdr:colOff>-469800</xdr:colOff>
          <xdr:row>15</xdr:row>
          <xdr:rowOff>-800280</xdr:rowOff>
        </xdr:to>
        <xdr:sp>
          <xdr:nvSpPr>
            <xdr:cNvPr id="0" name="Option Button 16"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17" descr="  NIE" hidden="0"/>
            <xdr:cNvSpPr/>
          </xdr:nvSpPr>
          <xdr:spPr>
            <a:xfrm>
              <a:off x="0" y="0"/>
              <a:ext cx="0" cy="0"/>
            </a:xfrm>
            <a:prstGeom prst="rect">
              <a:avLst/>
            </a:prstGeom>
          </xdr:spPr>
          <xdr:txBody>
            <a:bodyPr anchor="ctr">
              <a:noAutofit/>
            </a:bodyPr>
            <a:p>
              <a:r>
                <a:t>  NIE</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18"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390600</xdr:colOff>
          <xdr:row>15</xdr:row>
          <xdr:rowOff>171360</xdr:rowOff>
        </xdr:from>
        <xdr:to>
          <xdr:col>8</xdr:col>
          <xdr:colOff>-460080</xdr:colOff>
          <xdr:row>16</xdr:row>
          <xdr:rowOff>-181080</xdr:rowOff>
        </xdr:to>
        <xdr:sp>
          <xdr:nvSpPr>
            <xdr:cNvPr id="0" name="Option Button 19"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20"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21"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2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380880</xdr:colOff>
          <xdr:row>19</xdr:row>
          <xdr:rowOff>95400</xdr:rowOff>
        </xdr:from>
        <xdr:to>
          <xdr:col>8</xdr:col>
          <xdr:colOff>-469800</xdr:colOff>
          <xdr:row>20</xdr:row>
          <xdr:rowOff>-485640</xdr:rowOff>
        </xdr:to>
        <xdr:sp>
          <xdr:nvSpPr>
            <xdr:cNvPr id="0" name="Option Button 23"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24" descr="  NIE" hidden="0"/>
            <xdr:cNvSpPr/>
          </xdr:nvSpPr>
          <xdr:spPr>
            <a:xfrm>
              <a:off x="0" y="0"/>
              <a:ext cx="0" cy="0"/>
            </a:xfrm>
            <a:prstGeom prst="rect">
              <a:avLst/>
            </a:prstGeom>
          </xdr:spPr>
          <xdr:txBody>
            <a:bodyPr anchor="ctr">
              <a:noAutofit/>
            </a:bodyPr>
            <a:p>
              <a:r>
                <a:t>  NIE</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25"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361800</xdr:colOff>
          <xdr:row>25</xdr:row>
          <xdr:rowOff>66600</xdr:rowOff>
        </xdr:from>
        <xdr:to>
          <xdr:col>8</xdr:col>
          <xdr:colOff>-488880</xdr:colOff>
          <xdr:row>26</xdr:row>
          <xdr:rowOff>152280</xdr:rowOff>
        </xdr:to>
        <xdr:sp>
          <xdr:nvSpPr>
            <xdr:cNvPr id="0" name="Option Button 26" descr="  A, B, C" hidden="0"/>
            <xdr:cNvSpPr/>
          </xdr:nvSpPr>
          <xdr:spPr>
            <a:xfrm>
              <a:off x="0" y="0"/>
              <a:ext cx="0" cy="0"/>
            </a:xfrm>
            <a:prstGeom prst="rect">
              <a:avLst/>
            </a:prstGeom>
          </xdr:spPr>
          <xdr:txBody>
            <a:bodyPr anchor="ctr">
              <a:noAutofit/>
            </a:bodyPr>
            <a:p>
              <a:r>
                <a:t>  A, B, C</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27" descr="  D" hidden="0"/>
            <xdr:cNvSpPr/>
          </xdr:nvSpPr>
          <xdr:spPr>
            <a:xfrm>
              <a:off x="0" y="0"/>
              <a:ext cx="0" cy="0"/>
            </a:xfrm>
            <a:prstGeom prst="rect">
              <a:avLst/>
            </a:prstGeom>
          </xdr:spPr>
          <xdr:txBody>
            <a:bodyPr anchor="ctr">
              <a:noAutofit/>
            </a:bodyPr>
            <a:p>
              <a:r>
                <a:t>  D</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29"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2</xdr:col>
          <xdr:colOff>0</xdr:colOff>
          <xdr:row>7</xdr:row>
          <xdr:rowOff>0</xdr:rowOff>
        </xdr:from>
        <xdr:to>
          <xdr:col>3</xdr:col>
          <xdr:colOff>-422280</xdr:colOff>
          <xdr:row>8</xdr:row>
          <xdr:rowOff>-266760</xdr:rowOff>
        </xdr:to>
        <xdr:sp>
          <xdr:nvSpPr>
            <xdr:cNvPr id="0" name="Option Button 30" descr="menej rozvinuté regióny" hidden="0"/>
            <xdr:cNvSpPr/>
          </xdr:nvSpPr>
          <xdr:spPr>
            <a:xfrm>
              <a:off x="0" y="0"/>
              <a:ext cx="0" cy="0"/>
            </a:xfrm>
            <a:prstGeom prst="rect">
              <a:avLst/>
            </a:prstGeom>
          </xdr:spPr>
          <xdr:txBody>
            <a:bodyPr anchor="ctr">
              <a:noAutofit/>
            </a:bodyPr>
            <a:p>
              <a:r>
                <a:t>menej rozvinuté regióny</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31" descr="iné regióny" hidden="0"/>
            <xdr:cNvSpPr/>
          </xdr:nvSpPr>
          <xdr:spPr>
            <a:xfrm>
              <a:off x="0" y="0"/>
              <a:ext cx="0" cy="0"/>
            </a:xfrm>
            <a:prstGeom prst="rect">
              <a:avLst/>
            </a:prstGeom>
          </xdr:spPr>
          <xdr:txBody>
            <a:bodyPr anchor="ctr">
              <a:noAutofit/>
            </a:bodyPr>
            <a:p>
              <a:r>
                <a:t>iné regióny</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Group Box 32" descr="" hidden="0"/>
            <xdr:cNvSpPr/>
          </xdr:nvSpPr>
          <xdr:spPr>
            <a:xfrm>
              <a:off x="0" y="0"/>
              <a:ext cx="0" cy="0"/>
            </a:xfrm>
            <a:prstGeom prst="rect">
              <a:avLst/>
            </a:prstGeom>
          </xdr:spPr>
          <xdr:txBody>
            <a:bodyPr anchor="ctr">
              <a:noAutofit/>
            </a:bodyPr>
            <a:p>
              <a:r>
                <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7</xdr:col>
          <xdr:colOff>295200</xdr:colOff>
          <xdr:row>43</xdr:row>
          <xdr:rowOff>0</xdr:rowOff>
        </xdr:from>
        <xdr:to>
          <xdr:col>8</xdr:col>
          <xdr:colOff>-555480</xdr:colOff>
          <xdr:row>44</xdr:row>
          <xdr:rowOff>85680</xdr:rowOff>
        </xdr:to>
        <xdr:sp>
          <xdr:nvSpPr>
            <xdr:cNvPr id="0" name="Option Button 33" descr="  ÁNO" hidden="0"/>
            <xdr:cNvSpPr/>
          </xdr:nvSpPr>
          <xdr:spPr>
            <a:xfrm>
              <a:off x="0" y="0"/>
              <a:ext cx="0" cy="0"/>
            </a:xfrm>
            <a:prstGeom prst="rect">
              <a:avLst/>
            </a:prstGeom>
          </xdr:spPr>
          <xdr:txBody>
            <a:bodyPr anchor="ctr">
              <a:noAutofit/>
            </a:bodyPr>
            <a:p>
              <a:r>
                <a:t>  ÁNO</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34" descr="  NIE" hidden="0"/>
            <xdr:cNvSpPr/>
          </xdr:nvSpPr>
          <xdr:spPr>
            <a:xfrm>
              <a:off x="0" y="0"/>
              <a:ext cx="0" cy="0"/>
            </a:xfrm>
            <a:prstGeom prst="rect">
              <a:avLst/>
            </a:prstGeom>
          </xdr:spPr>
          <xdr:txBody>
            <a:bodyPr anchor="ctr">
              <a:noAutofit/>
            </a:bodyPr>
            <a:p>
              <a:r>
                <a:t>  NIE</a:t>
              </a:r>
            </a:p>
          </xdr:txBody>
        </xdr:sp>
        <xdr:clientData/>
      </xdr:twoCellAnchor>
    </mc:Choice>
  </mc:AlternateContent>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0</xdr:colOff>
          <xdr:row>0</xdr:row>
          <xdr:rowOff>0</xdr:rowOff>
        </xdr:to>
        <xdr:sp>
          <xdr:nvSpPr>
            <xdr:cNvPr id="0" name="Option Button 36" descr="  ÁNO" hidden="0"/>
            <xdr:cNvSpPr/>
          </xdr:nvSpPr>
          <xdr:spPr>
            <a:xfrm>
              <a:off x="0" y="0"/>
              <a:ext cx="0" cy="0"/>
            </a:xfrm>
            <a:prstGeom prst="rect">
              <a:avLst/>
            </a:prstGeom>
          </xdr:spPr>
          <xdr:txBody>
            <a:bodyPr anchor="ctr">
              <a:noAutofit/>
            </a:bodyPr>
            <a:p>
              <a:r>
                <a:t>  ÁNO</a:t>
              </a:r>
            </a:p>
          </xdr:txBody>
        </xdr:sp>
        <xdr:clientData/>
      </xdr:twoCellAnchor>
    </mc:Choice>
  </mc:AlternateContent>
</xdr:wsDr>
</file>

<file path=xl/theme/theme1.xml><?xml version="1.0" encoding="utf-8"?>
<a:theme xmlns:a="http://schemas.openxmlformats.org/drawingml/2006/main" xmlns:r="http://schemas.openxmlformats.org/officeDocument/2006/relationships" name="Motív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8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14453125" defaultRowHeight="12.75" zeroHeight="false" outlineLevelRow="0" outlineLevelCol="0"/>
  <cols>
    <col collapsed="false" customWidth="true" hidden="false" outlineLevel="0" max="1" min="1" style="1" width="4"/>
    <col collapsed="false" customWidth="true" hidden="false" outlineLevel="0" max="2" min="2" style="1" width="19.57"/>
    <col collapsed="false" customWidth="true" hidden="false" outlineLevel="0" max="3" min="3" style="1" width="17.29"/>
    <col collapsed="false" customWidth="false" hidden="false" outlineLevel="0" max="5" min="4" style="1" width="9.14"/>
    <col collapsed="false" customWidth="true" hidden="false" outlineLevel="0" max="6" min="6" style="2" width="5"/>
    <col collapsed="false" customWidth="true" hidden="false" outlineLevel="0" max="7" min="7" style="1" width="49.43"/>
    <col collapsed="false" customWidth="true" hidden="false" outlineLevel="0" max="8" min="8" style="1" width="17.71"/>
    <col collapsed="false" customWidth="true" hidden="false" outlineLevel="0" max="9" min="9" style="1" width="12.14"/>
    <col collapsed="false" customWidth="false" hidden="false" outlineLevel="0" max="12" min="10" style="1" width="9.14"/>
    <col collapsed="false" customWidth="true" hidden="true" outlineLevel="0" max="13" min="13" style="1" width="23.71"/>
    <col collapsed="false" customWidth="true" hidden="true" outlineLevel="0" max="14" min="14" style="1" width="12.72"/>
    <col collapsed="false" customWidth="true" hidden="true" outlineLevel="0" max="15" min="15" style="1" width="16.72"/>
    <col collapsed="false" customWidth="true" hidden="true" outlineLevel="0" max="16" min="16" style="1" width="22.14"/>
    <col collapsed="false" customWidth="true" hidden="true" outlineLevel="0" max="17" min="17" style="1" width="16.72"/>
    <col collapsed="false" customWidth="true" hidden="true" outlineLevel="0" max="18" min="18" style="1" width="13.14"/>
    <col collapsed="false" customWidth="true" hidden="true" outlineLevel="0" max="19" min="19" style="1" width="16.72"/>
    <col collapsed="false" customWidth="false" hidden="false" outlineLevel="0" max="16384" min="20" style="1" width="9.14"/>
  </cols>
  <sheetData>
    <row r="1" customFormat="false" ht="12.75" hidden="false" customHeight="false" outlineLevel="0" collapsed="false">
      <c r="B1" s="3" t="s">
        <v>0</v>
      </c>
      <c r="M1" s="4" t="s">
        <v>1</v>
      </c>
      <c r="N1" s="4" t="s">
        <v>2</v>
      </c>
      <c r="O1" s="5"/>
      <c r="P1" s="5"/>
      <c r="Q1" s="5"/>
      <c r="R1" s="5"/>
      <c r="S1" s="5"/>
    </row>
    <row r="2" customFormat="false" ht="12.75" hidden="false" customHeight="false" outlineLevel="0" collapsed="false">
      <c r="B2" s="6" t="s">
        <v>3</v>
      </c>
      <c r="C2" s="7" t="s">
        <v>4</v>
      </c>
      <c r="M2" s="8" t="s">
        <v>5</v>
      </c>
      <c r="N2" s="9" t="n">
        <v>4.99</v>
      </c>
      <c r="O2" s="5"/>
      <c r="P2" s="5"/>
      <c r="Q2" s="5"/>
      <c r="R2" s="5"/>
      <c r="S2" s="5"/>
    </row>
    <row r="3" customFormat="false" ht="12.75" hidden="false" customHeight="false" outlineLevel="0" collapsed="false">
      <c r="M3" s="8" t="s">
        <v>6</v>
      </c>
      <c r="N3" s="9" t="n">
        <v>6.67</v>
      </c>
      <c r="O3" s="5"/>
      <c r="P3" s="5"/>
      <c r="Q3" s="5"/>
      <c r="R3" s="5"/>
      <c r="S3" s="5"/>
    </row>
    <row r="4" customFormat="false" ht="20.25" hidden="false" customHeight="true" outlineLevel="0" collapsed="false">
      <c r="B4" s="10" t="s">
        <v>7</v>
      </c>
      <c r="C4" s="11" t="s">
        <v>8</v>
      </c>
      <c r="D4" s="11"/>
      <c r="E4" s="11"/>
      <c r="F4" s="11"/>
      <c r="G4" s="11"/>
      <c r="H4" s="11"/>
      <c r="I4" s="11"/>
      <c r="M4" s="8" t="s">
        <v>9</v>
      </c>
      <c r="N4" s="9" t="n">
        <v>5.87</v>
      </c>
      <c r="O4" s="5"/>
      <c r="P4" s="5"/>
      <c r="Q4" s="5"/>
      <c r="R4" s="5"/>
      <c r="S4" s="5"/>
    </row>
    <row r="5" customFormat="false" ht="20.25" hidden="false" customHeight="true" outlineLevel="0" collapsed="false">
      <c r="B5" s="10" t="s">
        <v>10</v>
      </c>
      <c r="C5" s="12" t="n">
        <v>36039853</v>
      </c>
      <c r="D5" s="12"/>
      <c r="E5" s="13"/>
      <c r="F5" s="14"/>
      <c r="G5" s="13"/>
      <c r="H5" s="13"/>
      <c r="I5" s="13"/>
      <c r="M5" s="8" t="s">
        <v>11</v>
      </c>
      <c r="N5" s="9" t="n">
        <v>5.49</v>
      </c>
      <c r="O5" s="5"/>
      <c r="P5" s="5"/>
      <c r="Q5" s="5"/>
      <c r="R5" s="5"/>
      <c r="S5" s="5"/>
    </row>
    <row r="6" customFormat="false" ht="20.25" hidden="false" customHeight="true" outlineLevel="0" collapsed="false">
      <c r="B6" s="10" t="s">
        <v>12</v>
      </c>
      <c r="C6" s="15" t="n">
        <v>248823.7</v>
      </c>
      <c r="D6" s="15"/>
      <c r="E6" s="16"/>
      <c r="F6" s="17"/>
      <c r="G6" s="16"/>
      <c r="H6" s="16"/>
      <c r="I6" s="16"/>
      <c r="M6" s="8" t="s">
        <v>13</v>
      </c>
      <c r="N6" s="9" t="n">
        <v>5.3</v>
      </c>
      <c r="O6" s="5"/>
      <c r="P6" s="5"/>
      <c r="Q6" s="5"/>
      <c r="R6" s="5"/>
      <c r="S6" s="5"/>
    </row>
    <row r="7" customFormat="false" ht="41.25" hidden="false" customHeight="true" outlineLevel="0" collapsed="false">
      <c r="B7" s="10" t="s">
        <v>14</v>
      </c>
      <c r="C7" s="15" t="n">
        <v>28.06</v>
      </c>
      <c r="D7" s="15"/>
      <c r="E7" s="16"/>
      <c r="F7" s="17"/>
      <c r="G7" s="16"/>
      <c r="H7" s="16"/>
      <c r="I7" s="16"/>
      <c r="M7" s="8" t="s">
        <v>15</v>
      </c>
      <c r="N7" s="9" t="n">
        <v>7.43</v>
      </c>
      <c r="O7" s="5"/>
      <c r="P7" s="5"/>
      <c r="Q7" s="5"/>
      <c r="R7" s="5"/>
      <c r="S7" s="5"/>
    </row>
    <row r="8" customFormat="false" ht="38.25" hidden="false" customHeight="true" outlineLevel="0" collapsed="false">
      <c r="B8" s="18" t="s">
        <v>16</v>
      </c>
      <c r="C8" s="19"/>
      <c r="D8" s="19"/>
      <c r="E8" s="20"/>
      <c r="F8" s="21"/>
      <c r="G8" s="20"/>
      <c r="H8" s="20"/>
      <c r="I8" s="20"/>
      <c r="M8" s="8" t="s">
        <v>17</v>
      </c>
      <c r="N8" s="9" t="n">
        <v>7.41</v>
      </c>
      <c r="O8" s="5"/>
      <c r="P8" s="5"/>
      <c r="Q8" s="5"/>
      <c r="R8" s="5"/>
      <c r="S8" s="5"/>
    </row>
    <row r="9" customFormat="false" ht="15.75" hidden="false" customHeight="true" outlineLevel="0" collapsed="false">
      <c r="B9" s="10" t="s">
        <v>18</v>
      </c>
      <c r="C9" s="15" t="n">
        <v>111970.66</v>
      </c>
      <c r="D9" s="15"/>
      <c r="E9" s="20"/>
      <c r="F9" s="21"/>
      <c r="G9" s="20"/>
      <c r="H9" s="20"/>
      <c r="I9" s="20"/>
      <c r="M9" s="8" t="s">
        <v>19</v>
      </c>
      <c r="N9" s="9" t="n">
        <v>6.22</v>
      </c>
      <c r="O9" s="5"/>
      <c r="P9" s="5"/>
      <c r="Q9" s="5"/>
      <c r="R9" s="5"/>
      <c r="S9" s="5"/>
    </row>
    <row r="10" customFormat="false" ht="12.75" hidden="false" customHeight="false" outlineLevel="0" collapsed="false">
      <c r="M10" s="8" t="s">
        <v>20</v>
      </c>
      <c r="N10" s="9" t="n">
        <v>10.34</v>
      </c>
      <c r="O10" s="5"/>
      <c r="P10" s="5"/>
      <c r="Q10" s="5"/>
      <c r="R10" s="5"/>
      <c r="S10" s="5"/>
    </row>
    <row r="11" customFormat="false" ht="12.75" hidden="false" customHeight="false" outlineLevel="0" collapsed="false">
      <c r="A11" s="22" t="s">
        <v>21</v>
      </c>
      <c r="B11" s="23" t="s">
        <v>22</v>
      </c>
      <c r="C11" s="24"/>
      <c r="D11" s="24"/>
      <c r="E11" s="25"/>
      <c r="F11" s="22" t="s">
        <v>23</v>
      </c>
      <c r="G11" s="22" t="s">
        <v>24</v>
      </c>
      <c r="H11" s="26"/>
      <c r="I11" s="22" t="s">
        <v>25</v>
      </c>
      <c r="M11" s="8" t="s">
        <v>26</v>
      </c>
      <c r="N11" s="9" t="n">
        <v>5.43</v>
      </c>
      <c r="O11" s="5"/>
      <c r="P11" s="5"/>
      <c r="Q11" s="5"/>
      <c r="R11" s="5"/>
      <c r="S11" s="5"/>
    </row>
    <row r="12" customFormat="false" ht="35.25" hidden="false" customHeight="true" outlineLevel="0" collapsed="false">
      <c r="A12" s="27" t="s">
        <v>27</v>
      </c>
      <c r="B12" s="28" t="s">
        <v>28</v>
      </c>
      <c r="C12" s="28"/>
      <c r="D12" s="28"/>
      <c r="E12" s="28"/>
      <c r="F12" s="29"/>
      <c r="G12" s="30" t="s">
        <v>29</v>
      </c>
      <c r="H12" s="31" t="s">
        <v>30</v>
      </c>
      <c r="I12" s="32" t="n">
        <f aca="false">IF(H13&lt;=15,8,IF(H13&gt;15,10,""))</f>
        <v>8</v>
      </c>
      <c r="M12" s="8" t="s">
        <v>31</v>
      </c>
      <c r="N12" s="9" t="n">
        <v>7.87</v>
      </c>
      <c r="O12" s="5"/>
      <c r="P12" s="5"/>
      <c r="Q12" s="5"/>
      <c r="R12" s="5"/>
      <c r="S12" s="5"/>
    </row>
    <row r="13" customFormat="false" ht="17.25" hidden="false" customHeight="true" outlineLevel="0" collapsed="false">
      <c r="A13" s="27"/>
      <c r="B13" s="33" t="s">
        <v>32</v>
      </c>
      <c r="C13" s="33"/>
      <c r="D13" s="33"/>
      <c r="E13" s="33"/>
      <c r="F13" s="34" t="n">
        <v>8</v>
      </c>
      <c r="G13" s="30"/>
      <c r="H13" s="35" t="n">
        <f aca="false">TRANSPOSE(Nezamestanosť!E44)</f>
        <v>10.55</v>
      </c>
      <c r="I13" s="32"/>
      <c r="M13" s="8" t="s">
        <v>33</v>
      </c>
      <c r="N13" s="9" t="n">
        <v>7.51</v>
      </c>
      <c r="O13" s="5"/>
      <c r="P13" s="5"/>
      <c r="Q13" s="5"/>
      <c r="R13" s="5"/>
      <c r="S13" s="5"/>
    </row>
    <row r="14" customFormat="false" ht="17.25" hidden="false" customHeight="true" outlineLevel="0" collapsed="false">
      <c r="A14" s="27"/>
      <c r="B14" s="36" t="s">
        <v>34</v>
      </c>
      <c r="C14" s="36"/>
      <c r="D14" s="36"/>
      <c r="E14" s="36"/>
      <c r="F14" s="37" t="n">
        <v>10</v>
      </c>
      <c r="G14" s="30"/>
      <c r="H14" s="35"/>
      <c r="I14" s="32"/>
      <c r="M14" s="8" t="s">
        <v>35</v>
      </c>
      <c r="N14" s="9" t="n">
        <v>11.25</v>
      </c>
      <c r="O14" s="5"/>
      <c r="P14" s="5"/>
      <c r="Q14" s="5"/>
      <c r="R14" s="5"/>
      <c r="S14" s="5"/>
    </row>
    <row r="15" customFormat="false" ht="108" hidden="false" customHeight="true" outlineLevel="0" collapsed="false">
      <c r="A15" s="38" t="s">
        <v>36</v>
      </c>
      <c r="B15" s="39" t="s">
        <v>37</v>
      </c>
      <c r="C15" s="39"/>
      <c r="D15" s="39"/>
      <c r="E15" s="39"/>
      <c r="F15" s="38" t="n">
        <v>4</v>
      </c>
      <c r="G15" s="40" t="s">
        <v>38</v>
      </c>
      <c r="H15" s="41"/>
      <c r="I15" s="42" t="n">
        <f aca="false">TRANSPOSE(Q15)</f>
        <v>4</v>
      </c>
      <c r="M15" s="8" t="s">
        <v>39</v>
      </c>
      <c r="N15" s="9" t="n">
        <v>8.27</v>
      </c>
      <c r="O15" s="5"/>
      <c r="P15" s="43" t="b">
        <v>0</v>
      </c>
      <c r="Q15" s="44" t="n">
        <f aca="false">IF(OR(P15="",P15=0),"",IF(P15=1,4,IF(P15=2,0,"")))</f>
        <v>4</v>
      </c>
      <c r="R15" s="5"/>
      <c r="S15" s="5"/>
    </row>
    <row r="16" s="48" customFormat="true" ht="47.25" hidden="false" customHeight="true" outlineLevel="0" collapsed="false">
      <c r="A16" s="38" t="s">
        <v>40</v>
      </c>
      <c r="B16" s="28" t="s">
        <v>41</v>
      </c>
      <c r="C16" s="28"/>
      <c r="D16" s="28"/>
      <c r="E16" s="28"/>
      <c r="F16" s="45" t="n">
        <v>1</v>
      </c>
      <c r="G16" s="46" t="s">
        <v>42</v>
      </c>
      <c r="H16" s="47"/>
      <c r="I16" s="32" t="n">
        <f aca="false">TRANSPOSE(Q17)</f>
        <v>3</v>
      </c>
      <c r="M16" s="8" t="s">
        <v>43</v>
      </c>
      <c r="N16" s="9" t="n">
        <v>6.44</v>
      </c>
      <c r="O16" s="49"/>
      <c r="P16" s="49"/>
      <c r="Q16" s="49"/>
      <c r="R16" s="49"/>
      <c r="S16" s="49"/>
    </row>
    <row r="17" s="48" customFormat="true" ht="27" hidden="false" customHeight="true" outlineLevel="0" collapsed="false">
      <c r="A17" s="38"/>
      <c r="B17" s="50" t="s">
        <v>44</v>
      </c>
      <c r="C17" s="50"/>
      <c r="D17" s="50"/>
      <c r="E17" s="50"/>
      <c r="F17" s="34" t="n">
        <v>3</v>
      </c>
      <c r="G17" s="46"/>
      <c r="H17" s="47"/>
      <c r="I17" s="32"/>
      <c r="M17" s="8" t="s">
        <v>45</v>
      </c>
      <c r="N17" s="9" t="n">
        <v>10.24</v>
      </c>
      <c r="O17" s="49"/>
      <c r="P17" s="51" t="b">
        <v>0</v>
      </c>
      <c r="Q17" s="52" t="n">
        <f aca="false">IF(P17=1,1,IF(P17=2,3,IF(P17=3,6,IF(P17=4,0,""))))</f>
        <v>3</v>
      </c>
      <c r="R17" s="49"/>
      <c r="S17" s="49"/>
    </row>
    <row r="18" s="48" customFormat="true" ht="30.75" hidden="false" customHeight="true" outlineLevel="0" collapsed="false">
      <c r="A18" s="38"/>
      <c r="B18" s="50" t="s">
        <v>46</v>
      </c>
      <c r="C18" s="50"/>
      <c r="D18" s="50"/>
      <c r="E18" s="50"/>
      <c r="F18" s="53" t="n">
        <v>6</v>
      </c>
      <c r="G18" s="46"/>
      <c r="H18" s="47"/>
      <c r="I18" s="32"/>
      <c r="M18" s="8" t="s">
        <v>47</v>
      </c>
      <c r="N18" s="9" t="n">
        <v>7.92</v>
      </c>
      <c r="O18" s="49"/>
      <c r="P18" s="49"/>
      <c r="Q18" s="49"/>
      <c r="R18" s="49"/>
      <c r="S18" s="49"/>
    </row>
    <row r="19" s="48" customFormat="true" ht="30.75" hidden="false" customHeight="true" outlineLevel="0" collapsed="false">
      <c r="A19" s="38"/>
      <c r="B19" s="54" t="s">
        <v>48</v>
      </c>
      <c r="C19" s="54"/>
      <c r="D19" s="54"/>
      <c r="E19" s="54"/>
      <c r="F19" s="55"/>
      <c r="G19" s="56"/>
      <c r="H19" s="47"/>
      <c r="I19" s="32"/>
      <c r="M19" s="8" t="s">
        <v>49</v>
      </c>
      <c r="N19" s="9" t="n">
        <v>7.74</v>
      </c>
      <c r="O19" s="49"/>
      <c r="P19" s="49"/>
      <c r="Q19" s="49"/>
      <c r="R19" s="49"/>
      <c r="S19" s="49"/>
    </row>
    <row r="20" customFormat="false" ht="65.25" hidden="false" customHeight="true" outlineLevel="0" collapsed="false">
      <c r="A20" s="27" t="s">
        <v>50</v>
      </c>
      <c r="B20" s="28" t="s">
        <v>51</v>
      </c>
      <c r="C20" s="28"/>
      <c r="D20" s="28"/>
      <c r="E20" s="28"/>
      <c r="F20" s="38" t="n">
        <v>5</v>
      </c>
      <c r="G20" s="56" t="s">
        <v>52</v>
      </c>
      <c r="H20" s="57"/>
      <c r="I20" s="58" t="n">
        <f aca="false">TRANSPOSE(Q20)</f>
        <v>5</v>
      </c>
      <c r="M20" s="8" t="s">
        <v>53</v>
      </c>
      <c r="N20" s="9" t="n">
        <v>7.69</v>
      </c>
      <c r="O20" s="5"/>
      <c r="P20" s="43" t="b">
        <v>0</v>
      </c>
      <c r="Q20" s="44" t="n">
        <f aca="false">IF(OR(P20="",P20=0),"",IF(P20=1,5,IF(P20=2,0,"")))</f>
        <v>5</v>
      </c>
      <c r="R20" s="5"/>
      <c r="S20" s="5"/>
    </row>
    <row r="21" customFormat="false" ht="27" hidden="false" customHeight="true" outlineLevel="0" collapsed="false">
      <c r="A21" s="59" t="s">
        <v>54</v>
      </c>
      <c r="B21" s="28" t="s">
        <v>55</v>
      </c>
      <c r="C21" s="28"/>
      <c r="D21" s="28"/>
      <c r="E21" s="28"/>
      <c r="F21" s="29"/>
      <c r="G21" s="30" t="s">
        <v>56</v>
      </c>
      <c r="H21" s="60"/>
      <c r="I21" s="61" t="n">
        <f aca="false">TRANSPOSE(R32)</f>
        <v>29</v>
      </c>
      <c r="M21" s="8" t="s">
        <v>57</v>
      </c>
      <c r="N21" s="9" t="n">
        <v>11.39</v>
      </c>
      <c r="O21" s="5"/>
      <c r="P21" s="5"/>
      <c r="Q21" s="5"/>
      <c r="R21" s="5"/>
      <c r="S21" s="5"/>
    </row>
    <row r="22" customFormat="false" ht="27" hidden="false" customHeight="true" outlineLevel="0" collapsed="false">
      <c r="A22" s="59"/>
      <c r="B22" s="50" t="s">
        <v>58</v>
      </c>
      <c r="C22" s="50"/>
      <c r="D22" s="50"/>
      <c r="E22" s="50"/>
      <c r="F22" s="62"/>
      <c r="G22" s="30"/>
      <c r="H22" s="60"/>
      <c r="I22" s="61"/>
      <c r="M22" s="8" t="s">
        <v>59</v>
      </c>
      <c r="N22" s="9" t="n">
        <v>10.53</v>
      </c>
      <c r="O22" s="5"/>
      <c r="P22" s="5"/>
      <c r="Q22" s="5"/>
      <c r="R22" s="5"/>
      <c r="S22" s="5"/>
    </row>
    <row r="23" customFormat="false" ht="12.75" hidden="false" customHeight="true" outlineLevel="0" collapsed="false">
      <c r="A23" s="59"/>
      <c r="B23" s="50" t="s">
        <v>60</v>
      </c>
      <c r="C23" s="50"/>
      <c r="D23" s="50"/>
      <c r="E23" s="50"/>
      <c r="F23" s="62"/>
      <c r="G23" s="30"/>
      <c r="H23" s="60"/>
      <c r="I23" s="61"/>
      <c r="M23" s="8" t="s">
        <v>61</v>
      </c>
      <c r="N23" s="9" t="n">
        <v>12.47</v>
      </c>
      <c r="O23" s="5"/>
      <c r="P23" s="5"/>
      <c r="Q23" s="5"/>
      <c r="R23" s="5"/>
      <c r="S23" s="5"/>
    </row>
    <row r="24" customFormat="false" ht="12.75" hidden="false" customHeight="true" outlineLevel="0" collapsed="false">
      <c r="A24" s="59"/>
      <c r="B24" s="50" t="s">
        <v>62</v>
      </c>
      <c r="C24" s="50"/>
      <c r="D24" s="50"/>
      <c r="E24" s="50"/>
      <c r="F24" s="62"/>
      <c r="G24" s="30"/>
      <c r="H24" s="60"/>
      <c r="I24" s="61"/>
      <c r="M24" s="8" t="s">
        <v>63</v>
      </c>
      <c r="N24" s="9" t="n">
        <v>7.15</v>
      </c>
      <c r="O24" s="5"/>
      <c r="P24" s="5"/>
      <c r="Q24" s="5"/>
      <c r="R24" s="5"/>
      <c r="S24" s="5"/>
    </row>
    <row r="25" customFormat="false" ht="12.75" hidden="false" customHeight="true" outlineLevel="0" collapsed="false">
      <c r="A25" s="59"/>
      <c r="B25" s="50" t="s">
        <v>64</v>
      </c>
      <c r="C25" s="50"/>
      <c r="D25" s="50"/>
      <c r="E25" s="50"/>
      <c r="F25" s="62"/>
      <c r="G25" s="30"/>
      <c r="H25" s="60"/>
      <c r="I25" s="61"/>
      <c r="M25" s="8" t="s">
        <v>65</v>
      </c>
      <c r="N25" s="9" t="n">
        <v>7.82</v>
      </c>
      <c r="O25" s="5"/>
      <c r="P25" s="5"/>
      <c r="Q25" s="5"/>
      <c r="R25" s="5"/>
      <c r="S25" s="5"/>
    </row>
    <row r="26" customFormat="false" ht="12.75" hidden="false" customHeight="true" outlineLevel="0" collapsed="false">
      <c r="A26" s="59"/>
      <c r="B26" s="50" t="s">
        <v>66</v>
      </c>
      <c r="C26" s="50"/>
      <c r="D26" s="50"/>
      <c r="E26" s="50"/>
      <c r="F26" s="34" t="n">
        <v>29</v>
      </c>
      <c r="G26" s="30"/>
      <c r="H26" s="60"/>
      <c r="I26" s="61"/>
      <c r="M26" s="8" t="s">
        <v>67</v>
      </c>
      <c r="N26" s="9" t="n">
        <v>15.48</v>
      </c>
      <c r="O26" s="5"/>
      <c r="P26" s="5"/>
      <c r="Q26" s="5"/>
      <c r="R26" s="5"/>
      <c r="S26" s="5"/>
    </row>
    <row r="27" customFormat="false" ht="27" hidden="false" customHeight="true" outlineLevel="0" collapsed="false">
      <c r="A27" s="59"/>
      <c r="B27" s="50" t="s">
        <v>68</v>
      </c>
      <c r="C27" s="50"/>
      <c r="D27" s="50" t="s">
        <v>69</v>
      </c>
      <c r="E27" s="50"/>
      <c r="F27" s="34"/>
      <c r="G27" s="30"/>
      <c r="H27" s="60"/>
      <c r="I27" s="61"/>
      <c r="M27" s="8" t="s">
        <v>70</v>
      </c>
      <c r="N27" s="9" t="n">
        <v>12.91</v>
      </c>
      <c r="O27" s="5"/>
      <c r="P27" s="5"/>
      <c r="Q27" s="5"/>
      <c r="R27" s="5"/>
      <c r="S27" s="5"/>
    </row>
    <row r="28" customFormat="false" ht="12.75" hidden="false" customHeight="true" outlineLevel="0" collapsed="false">
      <c r="A28" s="59"/>
      <c r="B28" s="50" t="s">
        <v>71</v>
      </c>
      <c r="C28" s="50"/>
      <c r="D28" s="50"/>
      <c r="E28" s="50"/>
      <c r="F28" s="34" t="n">
        <v>27</v>
      </c>
      <c r="G28" s="30"/>
      <c r="H28" s="60"/>
      <c r="I28" s="61"/>
      <c r="M28" s="8" t="s">
        <v>72</v>
      </c>
      <c r="N28" s="9" t="n">
        <v>8.64</v>
      </c>
      <c r="O28" s="5"/>
      <c r="P28" s="5"/>
      <c r="Q28" s="5"/>
      <c r="R28" s="5"/>
      <c r="S28" s="5"/>
    </row>
    <row r="29" customFormat="false" ht="12.75" hidden="false" customHeight="true" outlineLevel="0" collapsed="false">
      <c r="A29" s="59"/>
      <c r="B29" s="50" t="s">
        <v>73</v>
      </c>
      <c r="C29" s="50"/>
      <c r="D29" s="50"/>
      <c r="E29" s="50"/>
      <c r="F29" s="34"/>
      <c r="G29" s="30"/>
      <c r="H29" s="60"/>
      <c r="I29" s="61"/>
      <c r="M29" s="8" t="s">
        <v>74</v>
      </c>
      <c r="N29" s="9" t="n">
        <v>10.85</v>
      </c>
      <c r="O29" s="5"/>
      <c r="P29" s="5"/>
      <c r="Q29" s="5"/>
      <c r="R29" s="5"/>
      <c r="S29" s="5"/>
    </row>
    <row r="30" customFormat="false" ht="12.75" hidden="false" customHeight="true" outlineLevel="0" collapsed="false">
      <c r="A30" s="59"/>
      <c r="B30" s="50" t="s">
        <v>75</v>
      </c>
      <c r="C30" s="50"/>
      <c r="D30" s="50"/>
      <c r="E30" s="50"/>
      <c r="F30" s="34" t="n">
        <v>25</v>
      </c>
      <c r="G30" s="30"/>
      <c r="H30" s="60"/>
      <c r="I30" s="61"/>
      <c r="J30" s="7"/>
      <c r="M30" s="8" t="s">
        <v>76</v>
      </c>
      <c r="N30" s="9" t="n">
        <v>8.53</v>
      </c>
      <c r="O30" s="5"/>
      <c r="P30" s="5"/>
      <c r="Q30" s="5"/>
      <c r="R30" s="5"/>
      <c r="S30" s="5"/>
    </row>
    <row r="31" customFormat="false" ht="12.75" hidden="false" customHeight="true" outlineLevel="0" collapsed="false">
      <c r="A31" s="59"/>
      <c r="B31" s="50" t="s">
        <v>77</v>
      </c>
      <c r="C31" s="50"/>
      <c r="D31" s="50"/>
      <c r="E31" s="50"/>
      <c r="F31" s="53"/>
      <c r="G31" s="30"/>
      <c r="H31" s="60"/>
      <c r="I31" s="61"/>
      <c r="M31" s="8" t="s">
        <v>78</v>
      </c>
      <c r="N31" s="9" t="n">
        <v>11.08</v>
      </c>
      <c r="O31" s="5"/>
      <c r="P31" s="5"/>
      <c r="Q31" s="5"/>
      <c r="R31" s="5"/>
      <c r="S31" s="5"/>
    </row>
    <row r="32" customFormat="false" ht="27" hidden="false" customHeight="true" outlineLevel="0" collapsed="false">
      <c r="A32" s="59"/>
      <c r="B32" s="50" t="s">
        <v>79</v>
      </c>
      <c r="C32" s="50"/>
      <c r="D32" s="50" t="s">
        <v>69</v>
      </c>
      <c r="E32" s="50"/>
      <c r="F32" s="63" t="n">
        <v>21</v>
      </c>
      <c r="G32" s="30"/>
      <c r="H32" s="60"/>
      <c r="I32" s="61"/>
      <c r="M32" s="8" t="s">
        <v>80</v>
      </c>
      <c r="N32" s="9" t="n">
        <v>10.41</v>
      </c>
      <c r="O32" s="5"/>
      <c r="P32" s="51" t="b">
        <v>0</v>
      </c>
      <c r="Q32" s="44" t="str">
        <f aca="false">IF(P32=1,IF(OR(C6="",C7=""),"",IF(AND(C7&lt;=50,C6&lt;=100000),29,IF(AND(C7&lt;=50,C6&gt;100000,C6&lt;=150000),27,IF(AND(C7&lt;=50,C6&gt;150000,C6&lt;=200000),25,IF(AND(C7&lt;=50,C6&gt;200000),21,IF(AND(C7&gt;50,C7&lt;=100,C6&lt;=120000),29,IF(AND(C7&gt;50,C7&lt;=100,C6&gt;120000,C6&lt;=180000),27,IF(AND(C7&gt;50,C7&lt;=100,C6&gt;180000,C6&lt;=220000),25,IF(AND(C7&gt;50,C7&lt;=100,C6&gt;220000),21,IF(AND(C7&gt;100,C6&lt;=150000),29,IF(AND(C7&gt;100,C6&gt;150000,C6&lt;=200000),27,IF(AND(C7&gt;100,C6&gt;200000,C6&lt;=250000),25,IF(AND(C7&gt;100,C6&gt;250000),21,))))))))))))),"")</f>
        <v/>
      </c>
      <c r="R32" s="44" t="n">
        <f aca="false">IF(AND(Q32="",Q33=""),"",SUM(Q32:Q33))</f>
        <v>29</v>
      </c>
      <c r="S32" s="5"/>
    </row>
    <row r="33" customFormat="false" ht="12.75" hidden="false" customHeight="true" outlineLevel="0" collapsed="false">
      <c r="A33" s="59"/>
      <c r="B33" s="50" t="s">
        <v>81</v>
      </c>
      <c r="C33" s="50"/>
      <c r="D33" s="50"/>
      <c r="E33" s="50"/>
      <c r="F33" s="53"/>
      <c r="G33" s="30"/>
      <c r="H33" s="60"/>
      <c r="I33" s="61"/>
      <c r="M33" s="8" t="s">
        <v>82</v>
      </c>
      <c r="N33" s="9" t="n">
        <v>14.3</v>
      </c>
      <c r="O33" s="5"/>
      <c r="P33" s="5"/>
      <c r="Q33" s="44" t="n">
        <f aca="false">IF(P32=2,IF(AND(C6=""),"",IF(AND(C6&lt;=250000),29,IF(AND(C6&gt;250000,C6&lt;=400000),27,IF(AND(C6&gt;400000,C6&lt;=500000),25,IF(AND(C6&gt;500000),21,))))),"")</f>
        <v>29</v>
      </c>
      <c r="R33" s="5"/>
      <c r="S33" s="5"/>
    </row>
    <row r="34" customFormat="false" ht="12.75" hidden="false" customHeight="true" outlineLevel="0" collapsed="false">
      <c r="A34" s="59"/>
      <c r="B34" s="50" t="s">
        <v>83</v>
      </c>
      <c r="C34" s="50"/>
      <c r="D34" s="50"/>
      <c r="E34" s="50"/>
      <c r="F34" s="53"/>
      <c r="G34" s="30"/>
      <c r="H34" s="60"/>
      <c r="I34" s="61"/>
      <c r="M34" s="8" t="s">
        <v>84</v>
      </c>
      <c r="N34" s="9" t="n">
        <v>12.37</v>
      </c>
      <c r="O34" s="5"/>
      <c r="P34" s="5"/>
      <c r="Q34" s="5"/>
      <c r="R34" s="5"/>
      <c r="S34" s="5"/>
    </row>
    <row r="35" customFormat="false" ht="12.75" hidden="false" customHeight="true" outlineLevel="0" collapsed="false">
      <c r="A35" s="59"/>
      <c r="B35" s="50" t="s">
        <v>85</v>
      </c>
      <c r="C35" s="50"/>
      <c r="D35" s="50"/>
      <c r="E35" s="50"/>
      <c r="F35" s="53"/>
      <c r="G35" s="30"/>
      <c r="H35" s="60"/>
      <c r="I35" s="61"/>
      <c r="M35" s="8" t="s">
        <v>86</v>
      </c>
      <c r="N35" s="9" t="n">
        <v>12.65</v>
      </c>
      <c r="O35" s="5"/>
      <c r="P35" s="5"/>
      <c r="Q35" s="5"/>
      <c r="R35" s="5"/>
      <c r="S35" s="5"/>
    </row>
    <row r="36" customFormat="false" ht="12.75" hidden="false" customHeight="true" outlineLevel="0" collapsed="false">
      <c r="A36" s="59"/>
      <c r="B36" s="50" t="s">
        <v>87</v>
      </c>
      <c r="C36" s="50"/>
      <c r="D36" s="50"/>
      <c r="E36" s="50"/>
      <c r="F36" s="53"/>
      <c r="G36" s="30"/>
      <c r="H36" s="60"/>
      <c r="I36" s="61"/>
      <c r="M36" s="8" t="s">
        <v>88</v>
      </c>
      <c r="N36" s="9" t="n">
        <v>12.28</v>
      </c>
      <c r="O36" s="5"/>
      <c r="P36" s="5"/>
      <c r="Q36" s="5"/>
      <c r="R36" s="5"/>
      <c r="S36" s="5"/>
    </row>
    <row r="37" customFormat="false" ht="39.75" hidden="false" customHeight="true" outlineLevel="0" collapsed="false">
      <c r="A37" s="59"/>
      <c r="B37" s="50" t="s">
        <v>89</v>
      </c>
      <c r="C37" s="50"/>
      <c r="D37" s="50" t="s">
        <v>69</v>
      </c>
      <c r="E37" s="50"/>
      <c r="F37" s="53"/>
      <c r="G37" s="30"/>
      <c r="H37" s="60"/>
      <c r="I37" s="61"/>
      <c r="M37" s="8" t="s">
        <v>90</v>
      </c>
      <c r="N37" s="9" t="n">
        <v>12.04</v>
      </c>
      <c r="O37" s="5"/>
      <c r="P37" s="5"/>
      <c r="Q37" s="5"/>
      <c r="R37" s="5"/>
      <c r="S37" s="5"/>
    </row>
    <row r="38" customFormat="false" ht="12.75" hidden="false" customHeight="true" outlineLevel="0" collapsed="false">
      <c r="A38" s="59"/>
      <c r="B38" s="50" t="s">
        <v>91</v>
      </c>
      <c r="C38" s="50"/>
      <c r="D38" s="50"/>
      <c r="E38" s="50"/>
      <c r="F38" s="53"/>
      <c r="G38" s="30"/>
      <c r="H38" s="60"/>
      <c r="I38" s="61"/>
      <c r="M38" s="8" t="s">
        <v>92</v>
      </c>
      <c r="N38" s="9" t="n">
        <v>8.34</v>
      </c>
      <c r="O38" s="5"/>
      <c r="P38" s="5"/>
      <c r="Q38" s="5"/>
      <c r="R38" s="5"/>
      <c r="S38" s="5"/>
    </row>
    <row r="39" customFormat="false" ht="12.75" hidden="false" customHeight="true" outlineLevel="0" collapsed="false">
      <c r="A39" s="59"/>
      <c r="B39" s="50" t="s">
        <v>93</v>
      </c>
      <c r="C39" s="50"/>
      <c r="D39" s="50"/>
      <c r="E39" s="50"/>
      <c r="F39" s="53"/>
      <c r="G39" s="30"/>
      <c r="H39" s="60"/>
      <c r="I39" s="61"/>
      <c r="M39" s="8" t="s">
        <v>94</v>
      </c>
      <c r="N39" s="9" t="n">
        <v>12.53</v>
      </c>
      <c r="O39" s="5"/>
      <c r="P39" s="5"/>
      <c r="Q39" s="5"/>
      <c r="R39" s="5"/>
      <c r="S39" s="5"/>
    </row>
    <row r="40" customFormat="false" ht="12.75" hidden="false" customHeight="true" outlineLevel="0" collapsed="false">
      <c r="A40" s="59"/>
      <c r="B40" s="50" t="s">
        <v>95</v>
      </c>
      <c r="C40" s="50"/>
      <c r="D40" s="50"/>
      <c r="E40" s="50"/>
      <c r="F40" s="53"/>
      <c r="G40" s="30"/>
      <c r="H40" s="60"/>
      <c r="I40" s="61"/>
      <c r="M40" s="8" t="s">
        <v>96</v>
      </c>
      <c r="N40" s="9" t="n">
        <v>11.87</v>
      </c>
      <c r="O40" s="5"/>
      <c r="P40" s="5"/>
      <c r="Q40" s="5"/>
      <c r="R40" s="5"/>
      <c r="S40" s="5"/>
    </row>
    <row r="41" customFormat="false" ht="12.75" hidden="false" customHeight="true" outlineLevel="0" collapsed="false">
      <c r="A41" s="59"/>
      <c r="B41" s="54" t="s">
        <v>97</v>
      </c>
      <c r="C41" s="54"/>
      <c r="D41" s="54"/>
      <c r="E41" s="54"/>
      <c r="F41" s="55"/>
      <c r="G41" s="30"/>
      <c r="H41" s="60"/>
      <c r="I41" s="61"/>
      <c r="M41" s="8" t="s">
        <v>98</v>
      </c>
      <c r="N41" s="9" t="n">
        <v>12.6</v>
      </c>
      <c r="O41" s="5"/>
      <c r="P41" s="5"/>
      <c r="Q41" s="5"/>
      <c r="R41" s="5"/>
      <c r="S41" s="5"/>
    </row>
    <row r="42" customFormat="false" ht="27" hidden="false" customHeight="true" outlineLevel="0" collapsed="false">
      <c r="A42" s="59" t="s">
        <v>99</v>
      </c>
      <c r="B42" s="28" t="s">
        <v>100</v>
      </c>
      <c r="C42" s="28"/>
      <c r="D42" s="28"/>
      <c r="E42" s="28"/>
      <c r="F42" s="64"/>
      <c r="G42" s="30" t="s">
        <v>101</v>
      </c>
      <c r="H42" s="65" t="s">
        <v>102</v>
      </c>
      <c r="I42" s="32" t="n">
        <f aca="false">TRANSPOSE(S46)</f>
        <v>4</v>
      </c>
      <c r="M42" s="8" t="s">
        <v>103</v>
      </c>
      <c r="N42" s="9" t="n">
        <v>11.18</v>
      </c>
      <c r="O42" s="5"/>
      <c r="P42" s="66" t="s">
        <v>104</v>
      </c>
      <c r="Q42" s="66" t="s">
        <v>105</v>
      </c>
      <c r="R42" s="5"/>
      <c r="S42" s="5"/>
    </row>
    <row r="43" customFormat="false" ht="12.75" hidden="false" customHeight="true" outlineLevel="0" collapsed="false">
      <c r="A43" s="59"/>
      <c r="B43" s="50" t="s">
        <v>106</v>
      </c>
      <c r="C43" s="50"/>
      <c r="D43" s="50"/>
      <c r="E43" s="50"/>
      <c r="F43" s="67"/>
      <c r="G43" s="30"/>
      <c r="H43" s="68"/>
      <c r="I43" s="32"/>
      <c r="M43" s="8" t="s">
        <v>107</v>
      </c>
      <c r="N43" s="9" t="n">
        <v>8.54</v>
      </c>
      <c r="O43" s="5"/>
      <c r="P43" s="69" t="s">
        <v>108</v>
      </c>
      <c r="Q43" s="69" t="s">
        <v>108</v>
      </c>
      <c r="R43" s="5"/>
      <c r="S43" s="5"/>
    </row>
    <row r="44" customFormat="false" ht="12.75" hidden="false" customHeight="true" outlineLevel="0" collapsed="false">
      <c r="A44" s="59"/>
      <c r="B44" s="50" t="s">
        <v>109</v>
      </c>
      <c r="C44" s="50"/>
      <c r="D44" s="50"/>
      <c r="E44" s="50"/>
      <c r="F44" s="34" t="n">
        <v>4</v>
      </c>
      <c r="G44" s="30"/>
      <c r="H44" s="68"/>
      <c r="I44" s="32"/>
      <c r="M44" s="8" t="s">
        <v>110</v>
      </c>
      <c r="N44" s="9" t="n">
        <v>8.9</v>
      </c>
      <c r="O44" s="5"/>
      <c r="P44" s="70" t="n">
        <v>0.5</v>
      </c>
      <c r="Q44" s="70" t="n">
        <v>0.4</v>
      </c>
      <c r="R44" s="5"/>
      <c r="S44" s="5"/>
    </row>
    <row r="45" customFormat="false" ht="12.75" hidden="false" customHeight="true" outlineLevel="0" collapsed="false">
      <c r="A45" s="59"/>
      <c r="B45" s="50" t="s">
        <v>111</v>
      </c>
      <c r="C45" s="50"/>
      <c r="D45" s="50"/>
      <c r="E45" s="50"/>
      <c r="F45" s="34"/>
      <c r="G45" s="30"/>
      <c r="H45" s="68"/>
      <c r="I45" s="32"/>
      <c r="M45" s="8" t="s">
        <v>112</v>
      </c>
      <c r="N45" s="9" t="n">
        <v>17.51</v>
      </c>
      <c r="O45" s="5"/>
      <c r="P45" s="69" t="s">
        <v>113</v>
      </c>
      <c r="Q45" s="69" t="s">
        <v>113</v>
      </c>
      <c r="R45" s="5"/>
      <c r="S45" s="5"/>
    </row>
    <row r="46" customFormat="false" ht="12.75" hidden="false" customHeight="true" outlineLevel="0" collapsed="false">
      <c r="A46" s="59"/>
      <c r="B46" s="50" t="s">
        <v>114</v>
      </c>
      <c r="C46" s="50"/>
      <c r="D46" s="50"/>
      <c r="E46" s="50"/>
      <c r="F46" s="34" t="n">
        <v>8</v>
      </c>
      <c r="G46" s="30"/>
      <c r="H46" s="68"/>
      <c r="I46" s="32"/>
      <c r="M46" s="8" t="s">
        <v>115</v>
      </c>
      <c r="N46" s="9" t="n">
        <v>13.41</v>
      </c>
      <c r="O46" s="5"/>
      <c r="P46" s="70" t="n">
        <v>0.7</v>
      </c>
      <c r="Q46" s="70" t="n">
        <v>0.6</v>
      </c>
      <c r="R46" s="44" t="n">
        <f aca="false">SUM(Q47:Q50)</f>
        <v>4</v>
      </c>
      <c r="S46" s="44" t="n">
        <f aca="false">IF(OR(P47=0,P48=0),"",IF(OR(C6="",C9=""),"",R46))</f>
        <v>4</v>
      </c>
    </row>
    <row r="47" customFormat="false" ht="12.75" hidden="false" customHeight="true" outlineLevel="0" collapsed="false">
      <c r="A47" s="59"/>
      <c r="B47" s="50" t="s">
        <v>116</v>
      </c>
      <c r="C47" s="50"/>
      <c r="D47" s="50"/>
      <c r="E47" s="50"/>
      <c r="F47" s="67"/>
      <c r="G47" s="30"/>
      <c r="H47" s="68"/>
      <c r="I47" s="32"/>
      <c r="M47" s="8" t="s">
        <v>117</v>
      </c>
      <c r="N47" s="9" t="n">
        <v>14.57</v>
      </c>
      <c r="O47" s="5"/>
      <c r="P47" s="43" t="b">
        <v>0</v>
      </c>
      <c r="Q47" s="44" t="n">
        <f aca="false">IF(OR(C6="",C9=""),"",IF(AND(P47=1,P48=1),IF(AND((P46-P49)&gt;=0.2,(P46-P49)&lt;0.3),4,IF((P46-P49)&gt;=0.3,8,)),0))</f>
        <v>0</v>
      </c>
      <c r="R47" s="5"/>
      <c r="S47" s="5"/>
    </row>
    <row r="48" customFormat="false" ht="12.75" hidden="false" customHeight="true" outlineLevel="0" collapsed="false">
      <c r="A48" s="59"/>
      <c r="B48" s="50" t="s">
        <v>118</v>
      </c>
      <c r="C48" s="50"/>
      <c r="D48" s="50"/>
      <c r="E48" s="50"/>
      <c r="F48" s="71"/>
      <c r="G48" s="30"/>
      <c r="H48" s="68"/>
      <c r="I48" s="32"/>
      <c r="M48" s="8" t="s">
        <v>119</v>
      </c>
      <c r="N48" s="9" t="n">
        <v>16.95</v>
      </c>
      <c r="O48" s="5"/>
      <c r="P48" s="44" t="n">
        <v>2</v>
      </c>
      <c r="Q48" s="44" t="n">
        <f aca="false">IF(OR(C6="",C9=""),"",IF(AND(P47=1,P48=2),IF(AND((P44-P49)&gt;=0.05,(P44-P49)&lt;0.1),4,IF((P44-P49)&gt;=0.1,8,)),0))</f>
        <v>4</v>
      </c>
      <c r="R48" s="5"/>
      <c r="S48" s="5"/>
    </row>
    <row r="49" customFormat="false" ht="15" hidden="false" customHeight="true" outlineLevel="0" collapsed="false">
      <c r="A49" s="59" t="s">
        <v>120</v>
      </c>
      <c r="B49" s="28" t="s">
        <v>121</v>
      </c>
      <c r="C49" s="28"/>
      <c r="D49" s="28"/>
      <c r="E49" s="28"/>
      <c r="F49" s="29"/>
      <c r="G49" s="30" t="s">
        <v>122</v>
      </c>
      <c r="H49" s="31" t="s">
        <v>123</v>
      </c>
      <c r="I49" s="61" t="n">
        <f aca="false">TRANSPOSE(S51)</f>
        <v>38</v>
      </c>
      <c r="M49" s="8" t="s">
        <v>124</v>
      </c>
      <c r="N49" s="9" t="n">
        <v>20.08</v>
      </c>
      <c r="O49" s="5" t="n">
        <f aca="false">C9/C6</f>
        <v>0.449999979905451</v>
      </c>
      <c r="P49" s="44" t="n">
        <f aca="false">IFERROR(O49,"")</f>
        <v>0.449999979905451</v>
      </c>
      <c r="Q49" s="44" t="n">
        <f aca="false">IF(OR(C6="",C9=""),"",IF(AND(P47=2,P48=1),IF(AND((Q46-P49)&gt;=0.2,(Q46-P49)&lt;0.3),4,IF((Q46-P49)&gt;=0.3,8,)),0))</f>
        <v>0</v>
      </c>
      <c r="R49" s="5"/>
      <c r="S49" s="5"/>
    </row>
    <row r="50" customFormat="false" ht="40.5" hidden="false" customHeight="true" outlineLevel="0" collapsed="false">
      <c r="A50" s="59"/>
      <c r="B50" s="50" t="s">
        <v>125</v>
      </c>
      <c r="C50" s="50"/>
      <c r="D50" s="50"/>
      <c r="E50" s="50"/>
      <c r="F50" s="34" t="n">
        <v>38</v>
      </c>
      <c r="G50" s="30"/>
      <c r="H50" s="72" t="n">
        <v>248823.7</v>
      </c>
      <c r="I50" s="61"/>
      <c r="M50" s="8" t="s">
        <v>126</v>
      </c>
      <c r="N50" s="9" t="n">
        <v>23.57</v>
      </c>
      <c r="O50" s="5"/>
      <c r="P50" s="52" t="s">
        <v>127</v>
      </c>
      <c r="Q50" s="44" t="n">
        <f aca="false">IF(OR(C6="",C9=""),"",IF(AND(P47=2,P48=2),IF(AND((Q44-P49)&gt;=0.05,(Q44-P49)&lt;0.1),4,IF((Q44-P49)&gt;=0.1,8,)),0))</f>
        <v>0</v>
      </c>
      <c r="R50" s="5"/>
      <c r="S50" s="5"/>
    </row>
    <row r="51" customFormat="false" ht="27" hidden="false" customHeight="true" outlineLevel="0" collapsed="false">
      <c r="A51" s="59"/>
      <c r="B51" s="50" t="s">
        <v>128</v>
      </c>
      <c r="C51" s="50"/>
      <c r="D51" s="50"/>
      <c r="E51" s="50"/>
      <c r="F51" s="34" t="n">
        <v>34</v>
      </c>
      <c r="G51" s="30"/>
      <c r="H51" s="72" t="n">
        <v>0</v>
      </c>
      <c r="I51" s="61"/>
      <c r="M51" s="8" t="s">
        <v>129</v>
      </c>
      <c r="N51" s="9" t="n">
        <v>26.82</v>
      </c>
      <c r="O51" s="73" t="s">
        <v>130</v>
      </c>
      <c r="P51" s="74" t="n">
        <f aca="false">SUM(H50:H57)</f>
        <v>248823.7</v>
      </c>
      <c r="Q51" s="5"/>
      <c r="R51" s="5"/>
      <c r="S51" s="74" t="n">
        <f aca="false">IF(SUM(P52:P59)=0,"",IF(AND(SUM(P52:P59)&gt;0,SUM(P52:P58)&lt;0.7),20,IF(AND(R52&gt;=0.7),38,IF(AND(R53&gt;=0.7),34,IF(AND(R54&gt;=0.7),32,IF(AND(R55&gt;=0.7),30,IF(AND(R56&gt;=0.7),29,IF(AND(R57&gt;=0.7),28,IF(AND(R58&gt;=0.7),27,SUMPRODUCT(F50:F56,R52:R58)/SUM(R52:R58))))))))))</f>
        <v>38</v>
      </c>
    </row>
    <row r="52" customFormat="false" ht="27" hidden="false" customHeight="true" outlineLevel="0" collapsed="false">
      <c r="A52" s="59"/>
      <c r="B52" s="50" t="s">
        <v>131</v>
      </c>
      <c r="C52" s="50"/>
      <c r="D52" s="50"/>
      <c r="E52" s="50"/>
      <c r="F52" s="34" t="n">
        <v>32</v>
      </c>
      <c r="G52" s="30"/>
      <c r="H52" s="72" t="n">
        <v>0</v>
      </c>
      <c r="I52" s="61"/>
      <c r="M52" s="75" t="s">
        <v>132</v>
      </c>
      <c r="N52" s="9" t="n">
        <v>29.84</v>
      </c>
      <c r="O52" s="5" t="n">
        <f aca="false">H50/P51</f>
        <v>1</v>
      </c>
      <c r="P52" s="76" t="n">
        <f aca="false">IFERROR(O52,0)</f>
        <v>1</v>
      </c>
      <c r="Q52" s="44" t="n">
        <f aca="false">IF(P52&gt;=0.7,0.7,P52)</f>
        <v>0.7</v>
      </c>
      <c r="R52" s="44" t="n">
        <f aca="false">Q52</f>
        <v>0.7</v>
      </c>
      <c r="S52" s="5"/>
    </row>
    <row r="53" customFormat="false" ht="54.75" hidden="false" customHeight="true" outlineLevel="0" collapsed="false">
      <c r="A53" s="59"/>
      <c r="B53" s="50" t="s">
        <v>133</v>
      </c>
      <c r="C53" s="50"/>
      <c r="D53" s="50"/>
      <c r="E53" s="50"/>
      <c r="F53" s="34" t="n">
        <v>30</v>
      </c>
      <c r="G53" s="30"/>
      <c r="H53" s="72" t="n">
        <v>0</v>
      </c>
      <c r="I53" s="61"/>
      <c r="M53" s="8" t="s">
        <v>134</v>
      </c>
      <c r="N53" s="9" t="n">
        <v>22.17</v>
      </c>
      <c r="O53" s="5" t="n">
        <f aca="false">H51/P51</f>
        <v>0</v>
      </c>
      <c r="P53" s="76" t="n">
        <f aca="false">IFERROR(O53,0)</f>
        <v>0</v>
      </c>
      <c r="Q53" s="76" t="n">
        <f aca="false">IF(P53&gt;=0.7,0.7,P53)</f>
        <v>0</v>
      </c>
      <c r="R53" s="77" t="n">
        <f aca="false">IF(Q52+Q53&lt;=0.7,Q53,Q53-(Q52+Q53-0.7))</f>
        <v>0</v>
      </c>
      <c r="S53" s="5"/>
    </row>
    <row r="54" customFormat="false" ht="27" hidden="false" customHeight="true" outlineLevel="0" collapsed="false">
      <c r="A54" s="59"/>
      <c r="B54" s="50" t="s">
        <v>135</v>
      </c>
      <c r="C54" s="50"/>
      <c r="D54" s="50"/>
      <c r="E54" s="50"/>
      <c r="F54" s="34" t="n">
        <v>29</v>
      </c>
      <c r="G54" s="30"/>
      <c r="H54" s="72" t="n">
        <v>0</v>
      </c>
      <c r="I54" s="61"/>
      <c r="M54" s="8" t="s">
        <v>136</v>
      </c>
      <c r="N54" s="9" t="n">
        <v>10.55</v>
      </c>
      <c r="O54" s="5" t="n">
        <f aca="false">H52/P51</f>
        <v>0</v>
      </c>
      <c r="P54" s="76" t="n">
        <f aca="false">IFERROR(O54,0)</f>
        <v>0</v>
      </c>
      <c r="Q54" s="76" t="n">
        <f aca="false">IF(P54&gt;=0.7,0.7,P54)</f>
        <v>0</v>
      </c>
      <c r="R54" s="44" t="n">
        <f aca="false">IF(R52+R53+Q54&lt;=0.7,Q54,0.7-R52-R53)</f>
        <v>0</v>
      </c>
      <c r="S54" s="5"/>
    </row>
    <row r="55" customFormat="false" ht="27" hidden="false" customHeight="true" outlineLevel="0" collapsed="false">
      <c r="A55" s="59"/>
      <c r="B55" s="50" t="s">
        <v>137</v>
      </c>
      <c r="C55" s="50"/>
      <c r="D55" s="50"/>
      <c r="E55" s="50"/>
      <c r="F55" s="34" t="n">
        <v>28</v>
      </c>
      <c r="G55" s="30"/>
      <c r="H55" s="72" t="n">
        <v>0</v>
      </c>
      <c r="I55" s="61"/>
      <c r="M55" s="8" t="s">
        <v>138</v>
      </c>
      <c r="N55" s="9" t="n">
        <v>16.46</v>
      </c>
      <c r="O55" s="5" t="n">
        <f aca="false">H53/P51</f>
        <v>0</v>
      </c>
      <c r="P55" s="76" t="n">
        <f aca="false">IFERROR(O55,0)</f>
        <v>0</v>
      </c>
      <c r="Q55" s="76" t="n">
        <f aca="false">IF(P55&gt;=0.7,0.7,P55)</f>
        <v>0</v>
      </c>
      <c r="R55" s="44" t="n">
        <f aca="false">IF(R52+R53+R54+Q55&lt;=0.7,Q55,0.7-R52-R53-R54)</f>
        <v>0</v>
      </c>
      <c r="S55" s="5"/>
    </row>
    <row r="56" customFormat="false" ht="27" hidden="false" customHeight="true" outlineLevel="0" collapsed="false">
      <c r="A56" s="59"/>
      <c r="B56" s="50" t="s">
        <v>139</v>
      </c>
      <c r="C56" s="50"/>
      <c r="D56" s="50"/>
      <c r="E56" s="50"/>
      <c r="F56" s="34" t="n">
        <v>27</v>
      </c>
      <c r="G56" s="30"/>
      <c r="H56" s="72" t="n">
        <v>0</v>
      </c>
      <c r="I56" s="61"/>
      <c r="M56" s="8" t="s">
        <v>140</v>
      </c>
      <c r="N56" s="9" t="n">
        <v>13.34</v>
      </c>
      <c r="O56" s="5" t="n">
        <f aca="false">H54/P51</f>
        <v>0</v>
      </c>
      <c r="P56" s="76" t="n">
        <f aca="false">IFERROR(O56,0)</f>
        <v>0</v>
      </c>
      <c r="Q56" s="76" t="n">
        <f aca="false">IF(P56&gt;=0.7,0.7,P56)</f>
        <v>0</v>
      </c>
      <c r="R56" s="44" t="n">
        <f aca="false">IF(R52+R53+R54+R55+Q56&lt;=0.7,Q56,0.7-R52-R53-R54-R55)</f>
        <v>0</v>
      </c>
      <c r="S56" s="5"/>
    </row>
    <row r="57" customFormat="false" ht="12.75" hidden="false" customHeight="true" outlineLevel="0" collapsed="false">
      <c r="A57" s="59"/>
      <c r="B57" s="54" t="s">
        <v>141</v>
      </c>
      <c r="C57" s="54"/>
      <c r="D57" s="54"/>
      <c r="E57" s="54"/>
      <c r="F57" s="37" t="n">
        <v>20</v>
      </c>
      <c r="G57" s="30"/>
      <c r="H57" s="72" t="n">
        <v>0</v>
      </c>
      <c r="I57" s="61"/>
      <c r="M57" s="8" t="s">
        <v>142</v>
      </c>
      <c r="N57" s="9" t="n">
        <v>19.6</v>
      </c>
      <c r="O57" s="5" t="n">
        <f aca="false">H55/P51</f>
        <v>0</v>
      </c>
      <c r="P57" s="76" t="n">
        <f aca="false">IFERROR(O57,0)</f>
        <v>0</v>
      </c>
      <c r="Q57" s="76" t="n">
        <f aca="false">IF(P57&gt;=0.7,0.7,P57)</f>
        <v>0</v>
      </c>
      <c r="R57" s="44" t="n">
        <f aca="false">IF(R52+R53+R54+R55+R56+Q57&lt;=0.7,Q57,0.7-R52-R53-R54-R55-R56)</f>
        <v>0</v>
      </c>
      <c r="S57" s="5"/>
    </row>
    <row r="58" customFormat="false" ht="12.75" hidden="false" customHeight="true" outlineLevel="0" collapsed="false">
      <c r="A58" s="78" t="s">
        <v>143</v>
      </c>
      <c r="B58" s="78"/>
      <c r="C58" s="78"/>
      <c r="D58" s="78"/>
      <c r="E58" s="78"/>
      <c r="F58" s="78"/>
      <c r="G58" s="78"/>
      <c r="H58" s="79" t="s">
        <v>69</v>
      </c>
      <c r="I58" s="80" t="n">
        <f aca="false">SUM(I12:I57)</f>
        <v>91</v>
      </c>
      <c r="M58" s="8" t="s">
        <v>144</v>
      </c>
      <c r="N58" s="9" t="n">
        <v>16.49</v>
      </c>
      <c r="O58" s="5" t="n">
        <f aca="false">H56/P51</f>
        <v>0</v>
      </c>
      <c r="P58" s="76" t="n">
        <f aca="false">IFERROR(O58,0)</f>
        <v>0</v>
      </c>
      <c r="Q58" s="76" t="n">
        <f aca="false">IF(P58&gt;=0.7,0.7,P58)</f>
        <v>0</v>
      </c>
      <c r="R58" s="44" t="n">
        <f aca="false">IF(R52+R53+R54+R55+R56+R57+Q58&lt;=0.7,Q58,0.7-R52-R53-R54-R55-R56-R57)</f>
        <v>0</v>
      </c>
      <c r="S58" s="5"/>
    </row>
    <row r="59" customFormat="false" ht="12.75" hidden="false" customHeight="false" outlineLevel="0" collapsed="false">
      <c r="M59" s="8" t="s">
        <v>145</v>
      </c>
      <c r="N59" s="9" t="n">
        <v>25.59</v>
      </c>
      <c r="O59" s="5" t="n">
        <f aca="false">H57/P51</f>
        <v>0</v>
      </c>
      <c r="P59" s="76" t="n">
        <f aca="false">IFERROR(O59,0)</f>
        <v>0</v>
      </c>
      <c r="Q59" s="76" t="n">
        <f aca="false">IF(P59&gt;=0.7,0.7,P59)</f>
        <v>0</v>
      </c>
      <c r="R59" s="44" t="n">
        <f aca="false">IF(R52+R53+R54+R55+R56+R57+R58+Q59&lt;=0.7,Q59,0.7-R52-R53-R54-R55-R56-R57-R58)</f>
        <v>0</v>
      </c>
      <c r="S59" s="5"/>
    </row>
    <row r="60" customFormat="false" ht="12.75" hidden="false" customHeight="false" outlineLevel="0" collapsed="false">
      <c r="M60" s="8" t="s">
        <v>146</v>
      </c>
      <c r="N60" s="9" t="n">
        <v>16.44</v>
      </c>
      <c r="O60" s="5"/>
      <c r="P60" s="5"/>
      <c r="Q60" s="5"/>
      <c r="R60" s="5"/>
      <c r="S60" s="5"/>
    </row>
    <row r="61" customFormat="false" ht="12.75" hidden="false" customHeight="false" outlineLevel="0" collapsed="false">
      <c r="B61" s="81" t="s">
        <v>147</v>
      </c>
      <c r="M61" s="8" t="s">
        <v>148</v>
      </c>
      <c r="N61" s="9" t="n">
        <v>19.95</v>
      </c>
      <c r="O61" s="5"/>
      <c r="P61" s="5"/>
      <c r="Q61" s="5"/>
      <c r="R61" s="5"/>
      <c r="S61" s="5"/>
    </row>
    <row r="62" customFormat="false" ht="12.75" hidden="false" customHeight="false" outlineLevel="0" collapsed="false">
      <c r="M62" s="8" t="s">
        <v>149</v>
      </c>
      <c r="N62" s="9" t="n">
        <v>11.01</v>
      </c>
      <c r="O62" s="5"/>
      <c r="P62" s="5"/>
      <c r="Q62" s="5"/>
      <c r="R62" s="5"/>
      <c r="S62" s="5"/>
    </row>
    <row r="63" customFormat="false" ht="12.75" hidden="false" customHeight="false" outlineLevel="0" collapsed="false">
      <c r="B63" s="82" t="str">
        <f aca="false">IF(C6="","nie sú zadané OV","")</f>
        <v/>
      </c>
      <c r="C63" s="82"/>
      <c r="D63" s="82"/>
      <c r="E63" s="82"/>
      <c r="F63" s="82"/>
      <c r="M63" s="8" t="s">
        <v>150</v>
      </c>
      <c r="N63" s="9" t="n">
        <v>14.84</v>
      </c>
      <c r="O63" s="5"/>
      <c r="P63" s="5"/>
      <c r="Q63" s="5"/>
      <c r="R63" s="5"/>
      <c r="S63" s="5"/>
    </row>
    <row r="64" customFormat="false" ht="12.75" hidden="false" customHeight="false" outlineLevel="0" collapsed="false">
      <c r="B64" s="82" t="str">
        <f aca="false">IF(C7="","nie je zadaná výmera obhospodarovanej pôdy","")</f>
        <v/>
      </c>
      <c r="C64" s="82"/>
      <c r="D64" s="82"/>
      <c r="E64" s="82"/>
      <c r="F64" s="82"/>
      <c r="M64" s="8" t="s">
        <v>151</v>
      </c>
      <c r="N64" s="9" t="n">
        <v>21.86</v>
      </c>
      <c r="O64" s="5"/>
      <c r="P64" s="5"/>
      <c r="Q64" s="5"/>
      <c r="R64" s="5"/>
      <c r="S64" s="5"/>
    </row>
    <row r="65" customFormat="false" ht="12.75" hidden="false" customHeight="false" outlineLevel="0" collapsed="false">
      <c r="B65" s="82" t="str">
        <f aca="false">IF(H13=0,"nie je vyplnený hárok nezamestanosť","")</f>
        <v/>
      </c>
      <c r="C65" s="82"/>
      <c r="D65" s="82"/>
      <c r="E65" s="82"/>
      <c r="F65" s="82"/>
      <c r="M65" s="8" t="s">
        <v>152</v>
      </c>
      <c r="N65" s="9" t="n">
        <v>19.06</v>
      </c>
      <c r="O65" s="5"/>
      <c r="P65" s="5"/>
      <c r="Q65" s="5"/>
      <c r="R65" s="5"/>
      <c r="S65" s="5"/>
    </row>
    <row r="66" customFormat="false" ht="12.75" hidden="false" customHeight="false" outlineLevel="0" collapsed="false">
      <c r="B66" s="82" t="str">
        <f aca="false">IF(C9="","nie je zadaný požadovaný NFP","")</f>
        <v/>
      </c>
      <c r="C66" s="82"/>
      <c r="D66" s="82"/>
      <c r="E66" s="82"/>
      <c r="F66" s="82"/>
      <c r="M66" s="8" t="s">
        <v>153</v>
      </c>
      <c r="N66" s="9" t="n">
        <v>13.1</v>
      </c>
      <c r="O66" s="5"/>
      <c r="P66" s="5"/>
      <c r="Q66" s="5"/>
      <c r="R66" s="5"/>
      <c r="S66" s="5"/>
    </row>
    <row r="67" customFormat="false" ht="14.9" hidden="false" customHeight="false" outlineLevel="0" collapsed="false">
      <c r="B67" s="82" t="str">
        <f aca="false">IF(OR(P47=0,P47=""),"zadajte miesto realizácie","")</f>
        <v>zadajte miesto realizácie</v>
      </c>
      <c r="C67" s="82"/>
      <c r="D67" s="82"/>
      <c r="E67" s="82"/>
      <c r="F67" s="82"/>
      <c r="M67" s="8" t="s">
        <v>154</v>
      </c>
      <c r="N67" s="9" t="n">
        <v>17.4</v>
      </c>
      <c r="O67" s="5"/>
      <c r="P67" s="5"/>
      <c r="Q67" s="5"/>
      <c r="R67" s="5"/>
      <c r="S67" s="5"/>
    </row>
    <row r="68" customFormat="false" ht="12.75" hidden="false" customHeight="false" outlineLevel="0" collapsed="false">
      <c r="B68" s="83" t="n">
        <f aca="false">IF(I15="","označte jednu možnosť v bodovacom kritériu č. 2")</f>
        <v>0</v>
      </c>
      <c r="C68" s="83"/>
      <c r="D68" s="83"/>
      <c r="E68" s="83"/>
      <c r="F68" s="83"/>
      <c r="M68" s="8" t="s">
        <v>155</v>
      </c>
      <c r="N68" s="9" t="n">
        <v>20.05</v>
      </c>
      <c r="O68" s="5"/>
      <c r="P68" s="5"/>
      <c r="Q68" s="5"/>
      <c r="R68" s="5"/>
      <c r="S68" s="5"/>
    </row>
    <row r="69" customFormat="false" ht="12.75" hidden="false" customHeight="false" outlineLevel="0" collapsed="false">
      <c r="B69" s="83" t="n">
        <f aca="false">IF(I16="","označte jednu možnosť v bodovacom kritériu č. 3")</f>
        <v>0</v>
      </c>
      <c r="C69" s="83"/>
      <c r="D69" s="83"/>
      <c r="E69" s="83"/>
      <c r="F69" s="83"/>
      <c r="M69" s="8" t="s">
        <v>156</v>
      </c>
      <c r="N69" s="9" t="n">
        <v>21.25</v>
      </c>
      <c r="O69" s="5"/>
      <c r="P69" s="5"/>
      <c r="Q69" s="5"/>
      <c r="R69" s="5"/>
      <c r="S69" s="5"/>
    </row>
    <row r="70" customFormat="false" ht="12.75" hidden="false" customHeight="false" outlineLevel="0" collapsed="false">
      <c r="B70" s="82" t="str">
        <f aca="false">IF(I20="","označte jednu možnosť v bodovacom kritériu č. 4","")</f>
        <v/>
      </c>
      <c r="C70" s="82"/>
      <c r="D70" s="82"/>
      <c r="E70" s="82"/>
      <c r="F70" s="82"/>
      <c r="M70" s="8" t="s">
        <v>157</v>
      </c>
      <c r="N70" s="9" t="n">
        <v>17.91</v>
      </c>
      <c r="O70" s="5"/>
      <c r="P70" s="5"/>
      <c r="Q70" s="5"/>
      <c r="R70" s="5"/>
      <c r="S70" s="5"/>
    </row>
    <row r="71" customFormat="false" ht="14.9" hidden="false" customHeight="false" outlineLevel="0" collapsed="false">
      <c r="B71" s="82" t="str">
        <f aca="false">IF(OR(P32="",P32=0),"označte jednu možnosť v bodovacom kritériu č. 5","")</f>
        <v>označte jednu možnosť v bodovacom kritériu č. 5</v>
      </c>
      <c r="C71" s="82"/>
      <c r="D71" s="82"/>
      <c r="E71" s="82"/>
      <c r="F71" s="82"/>
      <c r="M71" s="8" t="s">
        <v>158</v>
      </c>
      <c r="N71" s="9" t="n">
        <v>9.81</v>
      </c>
      <c r="O71" s="5"/>
      <c r="P71" s="5"/>
      <c r="Q71" s="5"/>
      <c r="R71" s="5"/>
      <c r="S71" s="5"/>
    </row>
    <row r="72" customFormat="false" ht="12.75" hidden="false" customHeight="false" outlineLevel="0" collapsed="false">
      <c r="B72" s="82" t="str">
        <f aca="false">IF(OR(P48="",P48=0),"označte jednu možnosť v bodovacom kritériu č. 6","")</f>
        <v/>
      </c>
      <c r="C72" s="82"/>
      <c r="D72" s="82"/>
      <c r="E72" s="82"/>
      <c r="F72" s="82"/>
      <c r="M72" s="8" t="s">
        <v>159</v>
      </c>
      <c r="N72" s="9" t="n">
        <v>9.39</v>
      </c>
      <c r="O72" s="5"/>
      <c r="P72" s="5"/>
      <c r="Q72" s="5"/>
      <c r="R72" s="5"/>
      <c r="S72" s="5"/>
    </row>
    <row r="73" customFormat="false" ht="12.75" hidden="false" customHeight="false" outlineLevel="0" collapsed="false">
      <c r="B73" s="82" t="str">
        <f aca="false">IF(OR(H50="",H51="",H52="",H53="",H54="",H55="",H56="",H57=""),"zadajte Výdavky v bodovacom kritériu č. 7 - aj nulové hodnoty","")</f>
        <v/>
      </c>
      <c r="C73" s="82"/>
      <c r="D73" s="82"/>
      <c r="E73" s="82"/>
      <c r="F73" s="82"/>
      <c r="M73" s="8" t="s">
        <v>160</v>
      </c>
      <c r="N73" s="9" t="n">
        <v>8.56</v>
      </c>
      <c r="O73" s="5"/>
      <c r="P73" s="5"/>
      <c r="Q73" s="5"/>
      <c r="R73" s="5"/>
      <c r="S73" s="5"/>
    </row>
    <row r="74" customFormat="false" ht="12.75" hidden="false" customHeight="false" outlineLevel="0" collapsed="false">
      <c r="M74" s="8" t="s">
        <v>161</v>
      </c>
      <c r="N74" s="9" t="n">
        <v>9.37</v>
      </c>
      <c r="O74" s="5"/>
      <c r="P74" s="5"/>
      <c r="Q74" s="5"/>
      <c r="R74" s="5"/>
      <c r="S74" s="5"/>
    </row>
    <row r="75" customFormat="false" ht="12.75" hidden="false" customHeight="false" outlineLevel="0" collapsed="false">
      <c r="M75" s="8" t="s">
        <v>162</v>
      </c>
      <c r="N75" s="9" t="n">
        <v>19.2</v>
      </c>
      <c r="O75" s="5"/>
      <c r="P75" s="5"/>
      <c r="Q75" s="5"/>
      <c r="R75" s="5"/>
      <c r="S75" s="5"/>
    </row>
    <row r="76" customFormat="false" ht="12.75" hidden="false" customHeight="false" outlineLevel="0" collapsed="false">
      <c r="M76" s="8" t="s">
        <v>163</v>
      </c>
      <c r="N76" s="9" t="n">
        <v>16.78</v>
      </c>
      <c r="O76" s="5"/>
      <c r="P76" s="5"/>
      <c r="Q76" s="5"/>
      <c r="R76" s="5"/>
      <c r="S76" s="5"/>
    </row>
    <row r="77" customFormat="false" ht="12.75" hidden="false" customHeight="false" outlineLevel="0" collapsed="false">
      <c r="M77" s="8" t="s">
        <v>164</v>
      </c>
      <c r="N77" s="9" t="n">
        <v>24.27</v>
      </c>
      <c r="O77" s="5"/>
      <c r="P77" s="5"/>
      <c r="Q77" s="5"/>
      <c r="R77" s="5"/>
      <c r="S77" s="5"/>
    </row>
    <row r="78" customFormat="false" ht="12.75" hidden="false" customHeight="false" outlineLevel="0" collapsed="false">
      <c r="M78" s="8" t="s">
        <v>165</v>
      </c>
      <c r="N78" s="9" t="n">
        <v>20.91</v>
      </c>
      <c r="O78" s="5"/>
      <c r="P78" s="5"/>
      <c r="Q78" s="5"/>
      <c r="R78" s="5"/>
      <c r="S78" s="5"/>
    </row>
    <row r="79" customFormat="false" ht="12.75" hidden="false" customHeight="false" outlineLevel="0" collapsed="false">
      <c r="M79" s="8" t="s">
        <v>166</v>
      </c>
      <c r="N79" s="9" t="n">
        <v>15.12</v>
      </c>
      <c r="O79" s="5"/>
      <c r="P79" s="5"/>
      <c r="Q79" s="5"/>
      <c r="R79" s="5"/>
      <c r="S79" s="5"/>
    </row>
    <row r="80" customFormat="false" ht="12.75" hidden="false" customHeight="false" outlineLevel="0" collapsed="false">
      <c r="M80" s="8" t="s">
        <v>167</v>
      </c>
      <c r="N80" s="9" t="n">
        <v>20.01</v>
      </c>
      <c r="O80" s="5"/>
      <c r="P80" s="5"/>
      <c r="Q80" s="5"/>
      <c r="R80" s="5"/>
      <c r="S80" s="5"/>
    </row>
    <row r="81" customFormat="false" ht="12.75" hidden="false" customHeight="false" outlineLevel="0" collapsed="false">
      <c r="O81" s="5"/>
      <c r="P81" s="5"/>
      <c r="Q81" s="5"/>
      <c r="R81" s="5"/>
      <c r="S81" s="5"/>
    </row>
  </sheetData>
  <sheetProtection sheet="true" objects="true" scenarios="true"/>
  <mergeCells count="82">
    <mergeCell ref="C4:I4"/>
    <mergeCell ref="C5:D5"/>
    <mergeCell ref="C6:D6"/>
    <mergeCell ref="C7:D7"/>
    <mergeCell ref="C8:D8"/>
    <mergeCell ref="C9:D9"/>
    <mergeCell ref="A12:A14"/>
    <mergeCell ref="B12:E12"/>
    <mergeCell ref="G12:G14"/>
    <mergeCell ref="I12:I14"/>
    <mergeCell ref="B13:E13"/>
    <mergeCell ref="H13:H14"/>
    <mergeCell ref="B14:E14"/>
    <mergeCell ref="B15:E15"/>
    <mergeCell ref="A16:A19"/>
    <mergeCell ref="B16:E16"/>
    <mergeCell ref="G16:G18"/>
    <mergeCell ref="I16:I19"/>
    <mergeCell ref="B17:E17"/>
    <mergeCell ref="B18:E18"/>
    <mergeCell ref="B19:E19"/>
    <mergeCell ref="B20:E20"/>
    <mergeCell ref="A21:A41"/>
    <mergeCell ref="B21:E21"/>
    <mergeCell ref="G21:G41"/>
    <mergeCell ref="H21:H41"/>
    <mergeCell ref="I21:I4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A42:A48"/>
    <mergeCell ref="B42:E42"/>
    <mergeCell ref="G42:G48"/>
    <mergeCell ref="I42:I48"/>
    <mergeCell ref="B43:E43"/>
    <mergeCell ref="H43:H48"/>
    <mergeCell ref="B44:E44"/>
    <mergeCell ref="B45:E45"/>
    <mergeCell ref="B46:E46"/>
    <mergeCell ref="B47:E47"/>
    <mergeCell ref="B48:E48"/>
    <mergeCell ref="A49:A57"/>
    <mergeCell ref="B49:E49"/>
    <mergeCell ref="G49:G57"/>
    <mergeCell ref="I49:I57"/>
    <mergeCell ref="B50:E50"/>
    <mergeCell ref="B51:E51"/>
    <mergeCell ref="B52:E52"/>
    <mergeCell ref="B53:E53"/>
    <mergeCell ref="B54:E54"/>
    <mergeCell ref="B55:E55"/>
    <mergeCell ref="B56:E56"/>
    <mergeCell ref="B57:E57"/>
    <mergeCell ref="A58:G58"/>
    <mergeCell ref="B63:F63"/>
    <mergeCell ref="B64:F64"/>
    <mergeCell ref="B65:F65"/>
    <mergeCell ref="B66:F66"/>
    <mergeCell ref="B67:F67"/>
    <mergeCell ref="B68:F68"/>
    <mergeCell ref="B69:F69"/>
    <mergeCell ref="B70:F70"/>
    <mergeCell ref="B71:F71"/>
    <mergeCell ref="B72:F72"/>
    <mergeCell ref="B73:F73"/>
  </mergeCells>
  <conditionalFormatting sqref="B73">
    <cfRule type="cellIs" priority="2" operator="equal" aboveAverage="0" equalAverage="0" bottom="0" percent="0" rank="0" text="" dxfId="0">
      <formula>"zadajte Výdavky v bodovacom kritériu č. 7 - aj nulové hodnoty"</formula>
    </cfRule>
  </conditionalFormatting>
  <conditionalFormatting sqref="B72">
    <cfRule type="cellIs" priority="3" operator="equal" aboveAverage="0" equalAverage="0" bottom="0" percent="0" rank="0" text="" dxfId="1">
      <formula>"označte jednu možnosť v bodovacom kritériu č. 6"</formula>
    </cfRule>
  </conditionalFormatting>
  <conditionalFormatting sqref="B71">
    <cfRule type="cellIs" priority="4" operator="equal" aboveAverage="0" equalAverage="0" bottom="0" percent="0" rank="0" text="" dxfId="2">
      <formula>"označte jednu možnosť v bodovacom kritériu č. 5"</formula>
    </cfRule>
  </conditionalFormatting>
  <conditionalFormatting sqref="B70">
    <cfRule type="cellIs" priority="5" operator="equal" aboveAverage="0" equalAverage="0" bottom="0" percent="0" rank="0" text="" dxfId="3">
      <formula>"označte jednu možnosť v bodovacom kritériu č. 4"</formula>
    </cfRule>
  </conditionalFormatting>
  <conditionalFormatting sqref="B69">
    <cfRule type="cellIs" priority="6" operator="equal" aboveAverage="0" equalAverage="0" bottom="0" percent="0" rank="0" text="" dxfId="4">
      <formula>"označte jednu možnosť v bodovacom kritériu č. 3"</formula>
    </cfRule>
  </conditionalFormatting>
  <conditionalFormatting sqref="B68">
    <cfRule type="cellIs" priority="7" operator="equal" aboveAverage="0" equalAverage="0" bottom="0" percent="0" rank="0" text="" dxfId="5">
      <formula>"označte jednu možnosť v bodovacom kritériu č. 2"</formula>
    </cfRule>
  </conditionalFormatting>
  <conditionalFormatting sqref="B67">
    <cfRule type="cellIs" priority="8" operator="equal" aboveAverage="0" equalAverage="0" bottom="0" percent="0" rank="0" text="" dxfId="6">
      <formula>"zadajte miesto realizácie"</formula>
    </cfRule>
  </conditionalFormatting>
  <conditionalFormatting sqref="B66">
    <cfRule type="cellIs" priority="9" operator="equal" aboveAverage="0" equalAverage="0" bottom="0" percent="0" rank="0" text="" dxfId="7">
      <formula>"nie je zadaný požadovaný NFP"</formula>
    </cfRule>
  </conditionalFormatting>
  <conditionalFormatting sqref="B65">
    <cfRule type="cellIs" priority="10" operator="equal" aboveAverage="0" equalAverage="0" bottom="0" percent="0" rank="0" text="" dxfId="8">
      <formula>"nie je vyplnený hárok nezamestanosť"</formula>
    </cfRule>
  </conditionalFormatting>
  <conditionalFormatting sqref="B64">
    <cfRule type="cellIs" priority="11" operator="equal" aboveAverage="0" equalAverage="0" bottom="0" percent="0" rank="0" text="" dxfId="9">
      <formula>"nie je zadaná výmera obhospodarovanej pôdy"</formula>
    </cfRule>
  </conditionalFormatting>
  <conditionalFormatting sqref="B63">
    <cfRule type="cellIs" priority="12" operator="equal" aboveAverage="0" equalAverage="0" bottom="0" percent="0" rank="0" text="" dxfId="10">
      <formula>"nie sú zadané OV"</formula>
    </cfRule>
  </conditionalFormatting>
  <printOptions headings="false" gridLines="false" gridLinesSet="true" horizontalCentered="true" verticalCentered="false"/>
  <pageMargins left="0.196527777777778" right="0.196527777777778" top="0.39375" bottom="0.5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4"/>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8.5390625" defaultRowHeight="12.8" zeroHeight="false" outlineLevelRow="0" outlineLevelCol="0"/>
  <cols>
    <col collapsed="false" customWidth="true" hidden="false" outlineLevel="0" max="1" min="1" style="0" width="10"/>
    <col collapsed="false" customWidth="true" hidden="false" outlineLevel="0" max="2" min="2" style="0" width="31.57"/>
    <col collapsed="false" customWidth="true" hidden="true" outlineLevel="0" max="3" min="3" style="0" width="9.14"/>
    <col collapsed="false" customWidth="true" hidden="true" outlineLevel="0" max="4" min="4" style="0" width="12.57"/>
    <col collapsed="false" customWidth="true" hidden="false" outlineLevel="0" max="5" min="5" style="0" width="12.57"/>
    <col collapsed="false" customWidth="true" hidden="true" outlineLevel="0" max="6" min="6" style="0" width="14.72"/>
    <col collapsed="false" customWidth="true" hidden="true" outlineLevel="0" max="7" min="7" style="0" width="5.28"/>
    <col collapsed="false" customWidth="true" hidden="false" outlineLevel="0" max="8" min="8" style="0" width="23.28"/>
    <col collapsed="false" customWidth="true" hidden="false" outlineLevel="0" max="9" min="9" style="0" width="22.28"/>
  </cols>
  <sheetData>
    <row r="1" customFormat="false" ht="13.8" hidden="false" customHeight="false" outlineLevel="0" collapsed="false">
      <c r="A1" s="3" t="s">
        <v>168</v>
      </c>
    </row>
    <row r="2" customFormat="false" ht="13.8" hidden="false" customHeight="false" outlineLevel="0" collapsed="false">
      <c r="A2" s="6" t="s">
        <v>169</v>
      </c>
    </row>
    <row r="3" customFormat="false" ht="13.8" hidden="false" customHeight="false" outlineLevel="0" collapsed="false"/>
    <row r="4" customFormat="false" ht="12.8" hidden="false" customHeight="false" outlineLevel="0" collapsed="false">
      <c r="A4" s="84" t="s">
        <v>7</v>
      </c>
      <c r="B4" s="85" t="s">
        <v>8</v>
      </c>
      <c r="C4" s="85"/>
      <c r="D4" s="85"/>
      <c r="E4" s="85"/>
      <c r="F4" s="85"/>
      <c r="G4" s="85"/>
      <c r="H4" s="85"/>
      <c r="I4" s="85"/>
    </row>
    <row r="5" customFormat="false" ht="12.8" hidden="false" customHeight="false" outlineLevel="0" collapsed="false">
      <c r="A5" s="84" t="s">
        <v>10</v>
      </c>
      <c r="B5" s="85" t="n">
        <v>36039853</v>
      </c>
      <c r="C5" s="85"/>
      <c r="D5" s="85"/>
      <c r="E5" s="85"/>
      <c r="F5" s="85"/>
      <c r="G5" s="85"/>
      <c r="H5" s="85"/>
      <c r="I5" s="85"/>
    </row>
    <row r="6" customFormat="false" ht="13.8" hidden="false" customHeight="false" outlineLevel="0" collapsed="false"/>
    <row r="7" customFormat="false" ht="13.8" hidden="false" customHeight="false" outlineLevel="0" collapsed="false"/>
    <row r="8" customFormat="false" ht="13.8" hidden="false" customHeight="false" outlineLevel="0" collapsed="false">
      <c r="A8" s="86" t="s">
        <v>170</v>
      </c>
    </row>
    <row r="9" customFormat="false" ht="13.8" hidden="false" customHeight="false" outlineLevel="0" collapsed="false">
      <c r="C9" s="87" t="s">
        <v>171</v>
      </c>
      <c r="D9" s="87" t="s">
        <v>171</v>
      </c>
      <c r="F9" s="87" t="s">
        <v>171</v>
      </c>
      <c r="G9" s="87" t="s">
        <v>171</v>
      </c>
    </row>
    <row r="10" customFormat="false" ht="12.8" hidden="false" customHeight="false" outlineLevel="0" collapsed="false">
      <c r="A10" s="88" t="s">
        <v>21</v>
      </c>
      <c r="B10" s="88" t="s">
        <v>172</v>
      </c>
      <c r="C10" s="88" t="s">
        <v>173</v>
      </c>
      <c r="D10" s="88" t="s">
        <v>174</v>
      </c>
      <c r="E10" s="88" t="s">
        <v>174</v>
      </c>
      <c r="F10" s="89"/>
      <c r="G10" s="89"/>
      <c r="H10" s="88" t="s">
        <v>175</v>
      </c>
      <c r="I10" s="88" t="s">
        <v>176</v>
      </c>
    </row>
    <row r="11" customFormat="false" ht="13.8" hidden="false" customHeight="false" outlineLevel="0" collapsed="false">
      <c r="A11" s="90" t="n">
        <v>1</v>
      </c>
      <c r="B11" s="91" t="s">
        <v>136</v>
      </c>
      <c r="C11" s="92"/>
      <c r="D11" s="89" t="n">
        <f aca="false">VLOOKUP(B11,'4.1_1'!$M$1:$N$80,2,0)</f>
        <v>10.55</v>
      </c>
      <c r="E11" s="93" t="n">
        <f aca="false">IFERROR(D11,0)</f>
        <v>10.55</v>
      </c>
      <c r="F11" s="93" t="n">
        <f aca="false">IF(E11&gt;0,1,"")</f>
        <v>1</v>
      </c>
      <c r="G11" s="93" t="n">
        <f aca="false">COUNTIF($B$11:$B$40,B11)</f>
        <v>1</v>
      </c>
      <c r="H11" s="94" t="str">
        <f aca="false">IF(G11&gt;1,"okres je zadaný viackrát","")</f>
        <v/>
      </c>
      <c r="I11" s="95" t="str">
        <f aca="false">IF(B11="","nezadané miesto realizácie"," ")</f>
        <v> </v>
      </c>
    </row>
    <row r="12" customFormat="false" ht="13.8" hidden="false" customHeight="false" outlineLevel="0" collapsed="false">
      <c r="A12" s="90" t="n">
        <v>2</v>
      </c>
      <c r="B12" s="91"/>
      <c r="C12" s="92"/>
      <c r="D12" s="89" t="e">
        <f aca="false">VLOOKUP(B12,'4.1_1'!$M$1:$N$80,2,0)</f>
        <v>#N/A</v>
      </c>
      <c r="E12" s="93" t="n">
        <f aca="false">IFERROR(D12,0)</f>
        <v>0</v>
      </c>
      <c r="F12" s="93" t="str">
        <f aca="false">IF(E12&gt;0,1,"")</f>
        <v/>
      </c>
      <c r="G12" s="93" t="n">
        <f aca="false">COUNTIF($B$11:$B$40,B12)</f>
        <v>0</v>
      </c>
      <c r="H12" s="94" t="str">
        <f aca="false">IF(G12&gt;1,"okres je zadaný viackrát","")</f>
        <v/>
      </c>
      <c r="I12" s="95"/>
    </row>
    <row r="13" customFormat="false" ht="13.8" hidden="false" customHeight="false" outlineLevel="0" collapsed="false">
      <c r="A13" s="90" t="n">
        <v>3</v>
      </c>
      <c r="B13" s="91"/>
      <c r="C13" s="92"/>
      <c r="D13" s="89" t="e">
        <f aca="false">VLOOKUP(B13,'4.1_1'!$M$1:$N$80,2,0)</f>
        <v>#N/A</v>
      </c>
      <c r="E13" s="93" t="n">
        <f aca="false">IFERROR(D13,0)</f>
        <v>0</v>
      </c>
      <c r="F13" s="93" t="str">
        <f aca="false">IF(E13&gt;0,1,"")</f>
        <v/>
      </c>
      <c r="G13" s="93" t="n">
        <f aca="false">COUNTIF($B$11:$B$40,B13)</f>
        <v>0</v>
      </c>
      <c r="H13" s="94" t="str">
        <f aca="false">IF(G13&gt;1,"okres je zadaný viackrát","")</f>
        <v/>
      </c>
      <c r="I13" s="95"/>
    </row>
    <row r="14" customFormat="false" ht="13.8" hidden="false" customHeight="false" outlineLevel="0" collapsed="false">
      <c r="A14" s="90" t="n">
        <v>4</v>
      </c>
      <c r="B14" s="91"/>
      <c r="C14" s="92"/>
      <c r="D14" s="89" t="e">
        <f aca="false">VLOOKUP(B14,'4.1_1'!$M$1:$N$80,2,0)</f>
        <v>#N/A</v>
      </c>
      <c r="E14" s="93" t="n">
        <f aca="false">IFERROR(D14,0)</f>
        <v>0</v>
      </c>
      <c r="F14" s="93" t="str">
        <f aca="false">IF(E14&gt;0,1,"")</f>
        <v/>
      </c>
      <c r="G14" s="93" t="n">
        <f aca="false">COUNTIF($B$11:$B$40,B14)</f>
        <v>0</v>
      </c>
      <c r="H14" s="94" t="str">
        <f aca="false">IF(G14&gt;1,"okres je zadaný viackrát","")</f>
        <v/>
      </c>
      <c r="I14" s="95"/>
    </row>
    <row r="15" customFormat="false" ht="13.8" hidden="false" customHeight="false" outlineLevel="0" collapsed="false">
      <c r="A15" s="90" t="n">
        <v>5</v>
      </c>
      <c r="B15" s="91"/>
      <c r="C15" s="92"/>
      <c r="D15" s="89" t="e">
        <f aca="false">VLOOKUP(B15,'4.1_1'!$M$1:$N$80,2,0)</f>
        <v>#N/A</v>
      </c>
      <c r="E15" s="93" t="n">
        <f aca="false">IFERROR(D15,0)</f>
        <v>0</v>
      </c>
      <c r="F15" s="93" t="str">
        <f aca="false">IF(E15&gt;0,1,"")</f>
        <v/>
      </c>
      <c r="G15" s="93" t="n">
        <f aca="false">COUNTIF($B$11:$B$40,B15)</f>
        <v>0</v>
      </c>
      <c r="H15" s="94" t="str">
        <f aca="false">IF(G15&gt;1,"okres je zadaný viackrát","")</f>
        <v/>
      </c>
      <c r="I15" s="95"/>
    </row>
    <row r="16" customFormat="false" ht="13.8" hidden="false" customHeight="false" outlineLevel="0" collapsed="false">
      <c r="A16" s="90" t="n">
        <v>6</v>
      </c>
      <c r="B16" s="91"/>
      <c r="C16" s="92"/>
      <c r="D16" s="89" t="e">
        <f aca="false">VLOOKUP(B16,'4.1_1'!$M$1:$N$80,2,0)</f>
        <v>#N/A</v>
      </c>
      <c r="E16" s="93" t="n">
        <f aca="false">IFERROR(D16,0)</f>
        <v>0</v>
      </c>
      <c r="F16" s="93" t="str">
        <f aca="false">IF(E16&gt;0,1,"")</f>
        <v/>
      </c>
      <c r="G16" s="93" t="n">
        <f aca="false">COUNTIF($B$11:$B$40,B16)</f>
        <v>0</v>
      </c>
      <c r="H16" s="94" t="str">
        <f aca="false">IF(G16&gt;1,"okres je zadaný viackrát","")</f>
        <v/>
      </c>
      <c r="I16" s="95"/>
    </row>
    <row r="17" customFormat="false" ht="13.8" hidden="false" customHeight="false" outlineLevel="0" collapsed="false">
      <c r="A17" s="90" t="n">
        <v>7</v>
      </c>
      <c r="B17" s="91"/>
      <c r="C17" s="92"/>
      <c r="D17" s="89" t="e">
        <f aca="false">VLOOKUP(B17,'4.1_1'!$M$1:$N$80,2,0)</f>
        <v>#N/A</v>
      </c>
      <c r="E17" s="93" t="n">
        <f aca="false">IFERROR(D17,0)</f>
        <v>0</v>
      </c>
      <c r="F17" s="93" t="str">
        <f aca="false">IF(E17&gt;0,1,"")</f>
        <v/>
      </c>
      <c r="G17" s="93" t="n">
        <f aca="false">COUNTIF($B$11:$B$40,B17)</f>
        <v>0</v>
      </c>
      <c r="H17" s="94" t="str">
        <f aca="false">IF(G17&gt;1,"okres je zadaný viackrát","")</f>
        <v/>
      </c>
      <c r="I17" s="95"/>
    </row>
    <row r="18" customFormat="false" ht="13.8" hidden="false" customHeight="false" outlineLevel="0" collapsed="false">
      <c r="A18" s="90" t="n">
        <v>8</v>
      </c>
      <c r="B18" s="91"/>
      <c r="C18" s="92"/>
      <c r="D18" s="89" t="e">
        <f aca="false">VLOOKUP(B18,'4.1_1'!$M$1:$N$80,2,0)</f>
        <v>#N/A</v>
      </c>
      <c r="E18" s="93" t="n">
        <f aca="false">IFERROR(D18,0)</f>
        <v>0</v>
      </c>
      <c r="F18" s="93" t="str">
        <f aca="false">IF(E18&gt;0,1,"")</f>
        <v/>
      </c>
      <c r="G18" s="93" t="n">
        <f aca="false">COUNTIF($B$11:$B$40,B18)</f>
        <v>0</v>
      </c>
      <c r="H18" s="94" t="str">
        <f aca="false">IF(G18&gt;1,"okres je zadaný viackrát","")</f>
        <v/>
      </c>
      <c r="I18" s="95"/>
    </row>
    <row r="19" customFormat="false" ht="13.8" hidden="false" customHeight="false" outlineLevel="0" collapsed="false">
      <c r="A19" s="90" t="n">
        <v>9</v>
      </c>
      <c r="B19" s="91"/>
      <c r="C19" s="92"/>
      <c r="D19" s="89" t="e">
        <f aca="false">VLOOKUP(B19,'4.1_1'!$M$1:$N$80,2,0)</f>
        <v>#N/A</v>
      </c>
      <c r="E19" s="93" t="n">
        <f aca="false">IFERROR(D19,0)</f>
        <v>0</v>
      </c>
      <c r="F19" s="93" t="str">
        <f aca="false">IF(E19&gt;0,1,"")</f>
        <v/>
      </c>
      <c r="G19" s="93" t="n">
        <f aca="false">COUNTIF($B$11:$B$40,B19)</f>
        <v>0</v>
      </c>
      <c r="H19" s="94" t="str">
        <f aca="false">IF(G19&gt;1,"okres je zadaný viackrát","")</f>
        <v/>
      </c>
      <c r="I19" s="95"/>
    </row>
    <row r="20" customFormat="false" ht="13.8" hidden="false" customHeight="false" outlineLevel="0" collapsed="false">
      <c r="A20" s="90" t="n">
        <v>10</v>
      </c>
      <c r="B20" s="91"/>
      <c r="C20" s="92"/>
      <c r="D20" s="89" t="e">
        <f aca="false">VLOOKUP(B20,'4.1_1'!$M$1:$N$80,2,0)</f>
        <v>#N/A</v>
      </c>
      <c r="E20" s="93" t="n">
        <f aca="false">IFERROR(D20,0)</f>
        <v>0</v>
      </c>
      <c r="F20" s="93" t="str">
        <f aca="false">IF(E20&gt;0,1,"")</f>
        <v/>
      </c>
      <c r="G20" s="93" t="n">
        <f aca="false">COUNTIF($B$11:$B$40,B20)</f>
        <v>0</v>
      </c>
      <c r="H20" s="94" t="str">
        <f aca="false">IF(G20&gt;1,"okres je zadaný viackrát","")</f>
        <v/>
      </c>
      <c r="I20" s="95"/>
    </row>
    <row r="21" customFormat="false" ht="13.8" hidden="false" customHeight="false" outlineLevel="0" collapsed="false">
      <c r="A21" s="90" t="n">
        <v>11</v>
      </c>
      <c r="B21" s="91"/>
      <c r="C21" s="92"/>
      <c r="D21" s="89" t="e">
        <f aca="false">VLOOKUP(B21,'4.1_1'!$M$1:$N$80,2,0)</f>
        <v>#N/A</v>
      </c>
      <c r="E21" s="93" t="n">
        <f aca="false">IFERROR(D21,0)</f>
        <v>0</v>
      </c>
      <c r="F21" s="93" t="str">
        <f aca="false">IF(E21&gt;0,1,"")</f>
        <v/>
      </c>
      <c r="G21" s="93" t="n">
        <f aca="false">COUNTIF($B$11:$B$40,B21)</f>
        <v>0</v>
      </c>
      <c r="H21" s="94" t="str">
        <f aca="false">IF(G21&gt;1,"okres je zadaný viackrát","")</f>
        <v/>
      </c>
      <c r="I21" s="95"/>
    </row>
    <row r="22" customFormat="false" ht="13.8" hidden="false" customHeight="false" outlineLevel="0" collapsed="false">
      <c r="A22" s="90" t="n">
        <v>12</v>
      </c>
      <c r="B22" s="91"/>
      <c r="C22" s="92"/>
      <c r="D22" s="89" t="e">
        <f aca="false">VLOOKUP(B22,'4.1_1'!$M$1:$N$80,2,0)</f>
        <v>#N/A</v>
      </c>
      <c r="E22" s="93" t="n">
        <f aca="false">IFERROR(D22,0)</f>
        <v>0</v>
      </c>
      <c r="F22" s="93" t="str">
        <f aca="false">IF(E22&gt;0,1,"")</f>
        <v/>
      </c>
      <c r="G22" s="93" t="n">
        <f aca="false">COUNTIF($B$11:$B$40,B22)</f>
        <v>0</v>
      </c>
      <c r="H22" s="94" t="str">
        <f aca="false">IF(G22&gt;1,"okres je zadaný viackrát","")</f>
        <v/>
      </c>
      <c r="I22" s="95"/>
    </row>
    <row r="23" customFormat="false" ht="13.8" hidden="false" customHeight="false" outlineLevel="0" collapsed="false">
      <c r="A23" s="90" t="n">
        <v>13</v>
      </c>
      <c r="B23" s="91"/>
      <c r="C23" s="92"/>
      <c r="D23" s="89" t="e">
        <f aca="false">VLOOKUP(B23,'4.1_1'!$M$1:$N$80,2,0)</f>
        <v>#N/A</v>
      </c>
      <c r="E23" s="93" t="n">
        <f aca="false">IFERROR(D23,0)</f>
        <v>0</v>
      </c>
      <c r="F23" s="93" t="str">
        <f aca="false">IF(E23&gt;0,1,"")</f>
        <v/>
      </c>
      <c r="G23" s="93" t="n">
        <f aca="false">COUNTIF($B$11:$B$40,B23)</f>
        <v>0</v>
      </c>
      <c r="H23" s="94" t="str">
        <f aca="false">IF(G23&gt;1,"okres je zadaný viackrát","")</f>
        <v/>
      </c>
      <c r="I23" s="95"/>
    </row>
    <row r="24" customFormat="false" ht="13.8" hidden="false" customHeight="false" outlineLevel="0" collapsed="false">
      <c r="A24" s="90" t="n">
        <v>14</v>
      </c>
      <c r="B24" s="91"/>
      <c r="C24" s="92"/>
      <c r="D24" s="89" t="e">
        <f aca="false">VLOOKUP(B24,'4.1_1'!$M$1:$N$80,2,0)</f>
        <v>#N/A</v>
      </c>
      <c r="E24" s="93" t="n">
        <f aca="false">IFERROR(D24,0)</f>
        <v>0</v>
      </c>
      <c r="F24" s="93" t="str">
        <f aca="false">IF(E24&gt;0,1,"")</f>
        <v/>
      </c>
      <c r="G24" s="93" t="n">
        <f aca="false">COUNTIF($B$11:$B$40,B24)</f>
        <v>0</v>
      </c>
      <c r="H24" s="94" t="str">
        <f aca="false">IF(G24&gt;1,"okres je zadaný viackrát","")</f>
        <v/>
      </c>
      <c r="I24" s="95"/>
    </row>
    <row r="25" customFormat="false" ht="13.8" hidden="false" customHeight="false" outlineLevel="0" collapsed="false">
      <c r="A25" s="90" t="n">
        <v>15</v>
      </c>
      <c r="B25" s="91"/>
      <c r="C25" s="92"/>
      <c r="D25" s="89" t="e">
        <f aca="false">VLOOKUP(B25,'4.1_1'!$M$1:$N$80,2,0)</f>
        <v>#N/A</v>
      </c>
      <c r="E25" s="93" t="n">
        <f aca="false">IFERROR(D25,0)</f>
        <v>0</v>
      </c>
      <c r="F25" s="93" t="str">
        <f aca="false">IF(E25&gt;0,1,"")</f>
        <v/>
      </c>
      <c r="G25" s="93" t="n">
        <f aca="false">COUNTIF($B$11:$B$40,B25)</f>
        <v>0</v>
      </c>
      <c r="H25" s="94" t="str">
        <f aca="false">IF(G25&gt;1,"okres je zadaný viackrát","")</f>
        <v/>
      </c>
      <c r="I25" s="95"/>
    </row>
    <row r="26" customFormat="false" ht="13.8" hidden="false" customHeight="false" outlineLevel="0" collapsed="false">
      <c r="A26" s="90" t="n">
        <v>16</v>
      </c>
      <c r="B26" s="91"/>
      <c r="C26" s="92"/>
      <c r="D26" s="89" t="e">
        <f aca="false">VLOOKUP(B26,'4.1_1'!$M$1:$N$80,2,0)</f>
        <v>#N/A</v>
      </c>
      <c r="E26" s="93" t="n">
        <f aca="false">IFERROR(D26,0)</f>
        <v>0</v>
      </c>
      <c r="F26" s="93" t="str">
        <f aca="false">IF(E26&gt;0,1,"")</f>
        <v/>
      </c>
      <c r="G26" s="93" t="n">
        <f aca="false">COUNTIF($B$11:$B$40,B26)</f>
        <v>0</v>
      </c>
      <c r="H26" s="94" t="str">
        <f aca="false">IF(G26&gt;1,"okres je zadaný viackrát","")</f>
        <v/>
      </c>
      <c r="I26" s="95"/>
    </row>
    <row r="27" customFormat="false" ht="13.8" hidden="false" customHeight="false" outlineLevel="0" collapsed="false">
      <c r="A27" s="90" t="n">
        <v>17</v>
      </c>
      <c r="B27" s="91"/>
      <c r="C27" s="92"/>
      <c r="D27" s="89" t="e">
        <f aca="false">VLOOKUP(B27,'4.1_1'!$M$1:$N$80,2,0)</f>
        <v>#N/A</v>
      </c>
      <c r="E27" s="93" t="n">
        <f aca="false">IFERROR(D27,0)</f>
        <v>0</v>
      </c>
      <c r="F27" s="93" t="str">
        <f aca="false">IF(E27&gt;0,1,"")</f>
        <v/>
      </c>
      <c r="G27" s="93" t="n">
        <f aca="false">COUNTIF($B$11:$B$40,B27)</f>
        <v>0</v>
      </c>
      <c r="H27" s="94" t="str">
        <f aca="false">IF(G27&gt;1,"okres je zadaný viackrát","")</f>
        <v/>
      </c>
      <c r="I27" s="95"/>
    </row>
    <row r="28" customFormat="false" ht="13.8" hidden="false" customHeight="false" outlineLevel="0" collapsed="false">
      <c r="A28" s="90" t="n">
        <v>18</v>
      </c>
      <c r="B28" s="91"/>
      <c r="C28" s="92"/>
      <c r="D28" s="89" t="e">
        <f aca="false">VLOOKUP(B28,'4.1_1'!$M$1:$N$80,2,0)</f>
        <v>#N/A</v>
      </c>
      <c r="E28" s="93" t="n">
        <f aca="false">IFERROR(D28,0)</f>
        <v>0</v>
      </c>
      <c r="F28" s="93" t="str">
        <f aca="false">IF(E28&gt;0,1,"")</f>
        <v/>
      </c>
      <c r="G28" s="93" t="n">
        <f aca="false">COUNTIF($B$11:$B$40,B28)</f>
        <v>0</v>
      </c>
      <c r="H28" s="94" t="str">
        <f aca="false">IF(G28&gt;1,"okres je zadaný viackrát","")</f>
        <v/>
      </c>
      <c r="I28" s="95"/>
    </row>
    <row r="29" customFormat="false" ht="13.8" hidden="false" customHeight="false" outlineLevel="0" collapsed="false">
      <c r="A29" s="90" t="n">
        <v>19</v>
      </c>
      <c r="B29" s="91"/>
      <c r="C29" s="92"/>
      <c r="D29" s="89" t="e">
        <f aca="false">VLOOKUP(B29,'4.1_1'!$M$1:$N$80,2,0)</f>
        <v>#N/A</v>
      </c>
      <c r="E29" s="93" t="n">
        <f aca="false">IFERROR(D29,0)</f>
        <v>0</v>
      </c>
      <c r="F29" s="93" t="str">
        <f aca="false">IF(E29&gt;0,1,"")</f>
        <v/>
      </c>
      <c r="G29" s="93" t="n">
        <f aca="false">COUNTIF($B$11:$B$40,B29)</f>
        <v>0</v>
      </c>
      <c r="H29" s="94" t="str">
        <f aca="false">IF(G29&gt;1,"okres je zadaný viackrát","")</f>
        <v/>
      </c>
      <c r="I29" s="95"/>
    </row>
    <row r="30" customFormat="false" ht="13.8" hidden="false" customHeight="false" outlineLevel="0" collapsed="false">
      <c r="A30" s="90" t="n">
        <v>20</v>
      </c>
      <c r="B30" s="91"/>
      <c r="C30" s="92"/>
      <c r="D30" s="89" t="e">
        <f aca="false">VLOOKUP(B30,'4.1_1'!$M$1:$N$80,2,0)</f>
        <v>#N/A</v>
      </c>
      <c r="E30" s="93" t="n">
        <f aca="false">IFERROR(D30,0)</f>
        <v>0</v>
      </c>
      <c r="F30" s="93" t="str">
        <f aca="false">IF(E30&gt;0,1,"")</f>
        <v/>
      </c>
      <c r="G30" s="93" t="n">
        <f aca="false">COUNTIF($B$11:$B$40,B30)</f>
        <v>0</v>
      </c>
      <c r="H30" s="94" t="str">
        <f aca="false">IF(G30&gt;1,"okres je zadaný viackrát","")</f>
        <v/>
      </c>
      <c r="I30" s="95"/>
    </row>
    <row r="31" customFormat="false" ht="13.8" hidden="false" customHeight="false" outlineLevel="0" collapsed="false">
      <c r="A31" s="90" t="n">
        <v>21</v>
      </c>
      <c r="B31" s="91"/>
      <c r="C31" s="92"/>
      <c r="D31" s="89" t="e">
        <f aca="false">VLOOKUP(B31,'4.1_1'!$M$1:$N$80,2,0)</f>
        <v>#N/A</v>
      </c>
      <c r="E31" s="93" t="n">
        <f aca="false">IFERROR(D31,0)</f>
        <v>0</v>
      </c>
      <c r="F31" s="93" t="str">
        <f aca="false">IF(E31&gt;0,1,"")</f>
        <v/>
      </c>
      <c r="G31" s="93" t="n">
        <f aca="false">COUNTIF($B$11:$B$40,B31)</f>
        <v>0</v>
      </c>
      <c r="H31" s="94" t="str">
        <f aca="false">IF(G31&gt;1,"okres je zadaný viackrát","")</f>
        <v/>
      </c>
      <c r="I31" s="95"/>
    </row>
    <row r="32" customFormat="false" ht="13.8" hidden="false" customHeight="false" outlineLevel="0" collapsed="false">
      <c r="A32" s="90" t="n">
        <v>22</v>
      </c>
      <c r="B32" s="91"/>
      <c r="C32" s="92"/>
      <c r="D32" s="89" t="e">
        <f aca="false">VLOOKUP(B32,'4.1_1'!$M$1:$N$80,2,0)</f>
        <v>#N/A</v>
      </c>
      <c r="E32" s="93" t="n">
        <f aca="false">IFERROR(D32,0)</f>
        <v>0</v>
      </c>
      <c r="F32" s="93" t="str">
        <f aca="false">IF(E32&gt;0,1,"")</f>
        <v/>
      </c>
      <c r="G32" s="93" t="n">
        <f aca="false">COUNTIF($B$11:$B$40,B32)</f>
        <v>0</v>
      </c>
      <c r="H32" s="94" t="str">
        <f aca="false">IF(G32&gt;1,"okres je zadaný viackrát","")</f>
        <v/>
      </c>
      <c r="I32" s="95"/>
    </row>
    <row r="33" customFormat="false" ht="13.8" hidden="false" customHeight="false" outlineLevel="0" collapsed="false">
      <c r="A33" s="90" t="n">
        <v>23</v>
      </c>
      <c r="B33" s="91"/>
      <c r="C33" s="92"/>
      <c r="D33" s="89" t="e">
        <f aca="false">VLOOKUP(B33,'4.1_1'!$M$1:$N$80,2,0)</f>
        <v>#N/A</v>
      </c>
      <c r="E33" s="93" t="n">
        <f aca="false">IFERROR(D33,0)</f>
        <v>0</v>
      </c>
      <c r="F33" s="93" t="str">
        <f aca="false">IF(E33&gt;0,1,"")</f>
        <v/>
      </c>
      <c r="G33" s="93" t="n">
        <f aca="false">COUNTIF($B$11:$B$40,B33)</f>
        <v>0</v>
      </c>
      <c r="H33" s="94" t="str">
        <f aca="false">IF(G33&gt;1,"okres je zadaný viackrát","")</f>
        <v/>
      </c>
      <c r="I33" s="95"/>
    </row>
    <row r="34" customFormat="false" ht="13.8" hidden="false" customHeight="false" outlineLevel="0" collapsed="false">
      <c r="A34" s="90" t="n">
        <v>24</v>
      </c>
      <c r="B34" s="91"/>
      <c r="C34" s="92"/>
      <c r="D34" s="89" t="e">
        <f aca="false">VLOOKUP(B34,'4.1_1'!$M$1:$N$80,2,0)</f>
        <v>#N/A</v>
      </c>
      <c r="E34" s="93" t="n">
        <f aca="false">IFERROR(D34,0)</f>
        <v>0</v>
      </c>
      <c r="F34" s="93" t="str">
        <f aca="false">IF(E34&gt;0,1,"")</f>
        <v/>
      </c>
      <c r="G34" s="93" t="n">
        <f aca="false">COUNTIF($B$11:$B$40,B34)</f>
        <v>0</v>
      </c>
      <c r="H34" s="94" t="str">
        <f aca="false">IF(G34&gt;1,"okres je zadaný viackrát","")</f>
        <v/>
      </c>
      <c r="I34" s="95"/>
    </row>
    <row r="35" customFormat="false" ht="13.8" hidden="false" customHeight="false" outlineLevel="0" collapsed="false">
      <c r="A35" s="90" t="n">
        <v>25</v>
      </c>
      <c r="B35" s="91"/>
      <c r="C35" s="92"/>
      <c r="D35" s="89" t="e">
        <f aca="false">VLOOKUP(B35,'4.1_1'!$M$1:$N$80,2,0)</f>
        <v>#N/A</v>
      </c>
      <c r="E35" s="93" t="n">
        <f aca="false">IFERROR(D35,0)</f>
        <v>0</v>
      </c>
      <c r="F35" s="93" t="str">
        <f aca="false">IF(E35&gt;0,1,"")</f>
        <v/>
      </c>
      <c r="G35" s="93" t="n">
        <f aca="false">COUNTIF($B$11:$B$40,B35)</f>
        <v>0</v>
      </c>
      <c r="H35" s="94" t="str">
        <f aca="false">IF(G35&gt;1,"okres je zadaný viackrát","")</f>
        <v/>
      </c>
      <c r="I35" s="95"/>
    </row>
    <row r="36" customFormat="false" ht="13.8" hidden="false" customHeight="false" outlineLevel="0" collapsed="false">
      <c r="A36" s="90" t="n">
        <v>26</v>
      </c>
      <c r="B36" s="91"/>
      <c r="C36" s="92"/>
      <c r="D36" s="89" t="e">
        <f aca="false">VLOOKUP(B36,'4.1_1'!$M$1:$N$80,2,0)</f>
        <v>#N/A</v>
      </c>
      <c r="E36" s="93" t="n">
        <f aca="false">IFERROR(D36,0)</f>
        <v>0</v>
      </c>
      <c r="F36" s="93" t="str">
        <f aca="false">IF(E36&gt;0,1,"")</f>
        <v/>
      </c>
      <c r="G36" s="93" t="n">
        <f aca="false">COUNTIF($B$11:$B$40,B36)</f>
        <v>0</v>
      </c>
      <c r="H36" s="94" t="str">
        <f aca="false">IF(G36&gt;1,"okres je zadaný viackrát","")</f>
        <v/>
      </c>
      <c r="I36" s="95"/>
    </row>
    <row r="37" customFormat="false" ht="13.8" hidden="false" customHeight="false" outlineLevel="0" collapsed="false">
      <c r="A37" s="90" t="n">
        <v>27</v>
      </c>
      <c r="B37" s="91"/>
      <c r="C37" s="92"/>
      <c r="D37" s="89" t="e">
        <f aca="false">VLOOKUP(B37,'4.1_1'!$M$1:$N$80,2,0)</f>
        <v>#N/A</v>
      </c>
      <c r="E37" s="93" t="n">
        <f aca="false">IFERROR(D37,0)</f>
        <v>0</v>
      </c>
      <c r="F37" s="93" t="str">
        <f aca="false">IF(E37&gt;0,1,"")</f>
        <v/>
      </c>
      <c r="G37" s="93" t="n">
        <f aca="false">COUNTIF($B$11:$B$40,B37)</f>
        <v>0</v>
      </c>
      <c r="H37" s="94" t="str">
        <f aca="false">IF(G37&gt;1,"okres je zadaný viackrát","")</f>
        <v/>
      </c>
      <c r="I37" s="95"/>
    </row>
    <row r="38" customFormat="false" ht="13.8" hidden="false" customHeight="false" outlineLevel="0" collapsed="false">
      <c r="A38" s="90" t="n">
        <v>28</v>
      </c>
      <c r="B38" s="91"/>
      <c r="C38" s="92"/>
      <c r="D38" s="89" t="e">
        <f aca="false">VLOOKUP(B38,'4.1_1'!$M$1:$N$80,2,0)</f>
        <v>#N/A</v>
      </c>
      <c r="E38" s="93" t="n">
        <f aca="false">IFERROR(D38,0)</f>
        <v>0</v>
      </c>
      <c r="F38" s="93" t="str">
        <f aca="false">IF(E38&gt;0,1,"")</f>
        <v/>
      </c>
      <c r="G38" s="93" t="n">
        <f aca="false">COUNTIF($B$11:$B$40,B38)</f>
        <v>0</v>
      </c>
      <c r="H38" s="94" t="str">
        <f aca="false">IF(G38&gt;1,"okres je zadaný viackrát","")</f>
        <v/>
      </c>
      <c r="I38" s="95"/>
    </row>
    <row r="39" customFormat="false" ht="13.8" hidden="false" customHeight="false" outlineLevel="0" collapsed="false">
      <c r="A39" s="90" t="n">
        <v>29</v>
      </c>
      <c r="B39" s="91"/>
      <c r="C39" s="92"/>
      <c r="D39" s="89" t="e">
        <f aca="false">VLOOKUP(B39,'4.1_1'!$M$1:$N$80,2,0)</f>
        <v>#N/A</v>
      </c>
      <c r="E39" s="93" t="n">
        <f aca="false">IFERROR(D39,0)</f>
        <v>0</v>
      </c>
      <c r="F39" s="93" t="str">
        <f aca="false">IF(E39&gt;0,1,"")</f>
        <v/>
      </c>
      <c r="G39" s="93" t="n">
        <f aca="false">COUNTIF($B$11:$B$40,B39)</f>
        <v>0</v>
      </c>
      <c r="H39" s="94" t="str">
        <f aca="false">IF(G39&gt;1,"okres je zadaný viackrát","")</f>
        <v/>
      </c>
      <c r="I39" s="95"/>
    </row>
    <row r="40" customFormat="false" ht="13.8" hidden="false" customHeight="false" outlineLevel="0" collapsed="false">
      <c r="A40" s="90" t="n">
        <v>30</v>
      </c>
      <c r="B40" s="91"/>
      <c r="C40" s="92"/>
      <c r="D40" s="89" t="e">
        <f aca="false">VLOOKUP(B40,'4.1_1'!$M$1:$N$80,2,0)</f>
        <v>#N/A</v>
      </c>
      <c r="E40" s="93" t="n">
        <f aca="false">IFERROR(D40,0)</f>
        <v>0</v>
      </c>
      <c r="F40" s="93" t="str">
        <f aca="false">IF(E40&gt;0,1,"")</f>
        <v/>
      </c>
      <c r="G40" s="93" t="n">
        <f aca="false">COUNTIF($B$11:$B$40,B40)</f>
        <v>0</v>
      </c>
      <c r="H40" s="94" t="str">
        <f aca="false">IF(G40&gt;1,"okres je zadaný viackrát","")</f>
        <v/>
      </c>
      <c r="I40" s="95"/>
    </row>
    <row r="41" customFormat="false" ht="13.8" hidden="false" customHeight="false" outlineLevel="0" collapsed="false"/>
    <row r="42" customFormat="false" ht="13.8" hidden="false" customHeight="false" outlineLevel="0" collapsed="false"/>
    <row r="43" customFormat="false" ht="13.8" hidden="true" customHeight="false" outlineLevel="0" collapsed="false">
      <c r="A43" s="96"/>
      <c r="B43" s="96"/>
      <c r="C43" s="96"/>
      <c r="D43" s="96"/>
      <c r="E43" s="97" t="n">
        <f aca="false">SUM(E11:E40)</f>
        <v>10.55</v>
      </c>
      <c r="F43" s="98" t="n">
        <f aca="false">COUNT(F11:F40)</f>
        <v>1</v>
      </c>
      <c r="G43" s="96"/>
      <c r="H43" s="96"/>
      <c r="I43" s="96"/>
    </row>
    <row r="44" customFormat="false" ht="13.8" hidden="false" customHeight="false" outlineLevel="0" collapsed="false">
      <c r="B44" s="86" t="s">
        <v>177</v>
      </c>
      <c r="E44" s="99" t="n">
        <f aca="false">IFERROR(F44,0)</f>
        <v>10.55</v>
      </c>
      <c r="F44" s="100" t="n">
        <f aca="false">E43/F43</f>
        <v>10.55</v>
      </c>
    </row>
  </sheetData>
  <sheetProtection sheet="true" objects="true" scenarios="true"/>
  <mergeCells count="2">
    <mergeCell ref="B4:I4"/>
    <mergeCell ref="B5:I5"/>
  </mergeCells>
  <conditionalFormatting sqref="I11:I40">
    <cfRule type="cellIs" priority="2" operator="equal" aboveAverage="0" equalAverage="0" bottom="0" percent="0" rank="0" text="" dxfId="11">
      <formula>"nezadané miesto realizácie"</formula>
    </cfRule>
  </conditionalFormatting>
  <conditionalFormatting sqref="H11:H40">
    <cfRule type="cellIs" priority="3" operator="equal" aboveAverage="0" equalAverage="0" bottom="0" percent="0" rank="0" text="" dxfId="12">
      <formula>"okres je zadaný viackrát"</formula>
    </cfRule>
  </conditionalFormatting>
  <dataValidations count="1">
    <dataValidation allowBlank="true" errorStyle="stop" operator="equal" showDropDown="false" showErrorMessage="true" showInputMessage="true" sqref="B11:B40" type="list">
      <formula1>'4.1_1'!$M$2:$M$80</formula1>
      <formula2>0</formula2>
    </dataValidation>
  </dataValidations>
  <printOptions headings="false" gridLines="false" gridLinesSet="true" horizontalCentered="false" verticalCentered="false"/>
  <pageMargins left="0.196527777777778" right="0.196527777777778" top="0.747916666666667" bottom="0.747916666666667"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2015-04-27T18:23:37Z</dcterms:created>
  <dc:creator>administrator</dc:creator>
  <dc:description/>
  <dc:language>en-US</dc:language>
  <cp:lastModifiedBy>oem</cp:lastModifiedBy>
  <cp:lastPrinted>2015-05-13T08:08:50Z</cp:lastPrinted>
  <dcterms:modified xsi:type="dcterms:W3CDTF">2015-10-25T15:05:15Z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